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codeName="ThisWorkbook" defaultThemeVersion="166925"/>
  <mc:AlternateContent xmlns:mc="http://schemas.openxmlformats.org/markup-compatibility/2006">
    <mc:Choice Requires="x15">
      <x15ac:absPath xmlns:x15ac="http://schemas.microsoft.com/office/spreadsheetml/2010/11/ac" url="https://d.docs.live.net/68071377465d9e2c/Escritorio/Contratos/"/>
    </mc:Choice>
  </mc:AlternateContent>
  <xr:revisionPtr revIDLastSave="284" documentId="13_ncr:1_{B9F7C47D-53A0-430C-ABB6-8EBA67841C49}" xr6:coauthVersionLast="47" xr6:coauthVersionMax="47" xr10:uidLastSave="{5FE7488A-F3F8-448D-8A02-F76FE6F92AFF}"/>
  <workbookProtection workbookAlgorithmName="SHA-512" workbookHashValue="10KXKD9pGJTnaCCRm+TjYW7PXLIChOTz+L6sIWiYVYrGbnUdqAwYccWqPLVTDovW9DYBGx3l6rCWMU0LI8nm3w==" workbookSaltValue="3K+DXrGK/EbS6DDf4ILrjQ==" workbookSpinCount="100000" lockStructure="1"/>
  <bookViews>
    <workbookView xWindow="-120" yWindow="-120" windowWidth="29040" windowHeight="15720" tabRatio="872" xr2:uid="{83020ACA-7E43-4652-A328-20EC9C4037AC}"/>
  </bookViews>
  <sheets>
    <sheet name="VALORES MÍNIMOS" sheetId="18" r:id="rId1"/>
    <sheet name="CARGAR datos" sheetId="1" r:id="rId2"/>
    <sheet name="CARGAR datos p calculos" sheetId="2" r:id="rId3"/>
    <sheet name="IMPRIMIR contratos" sheetId="3" r:id="rId4"/>
    <sheet name="IMPRIMIR anexas" sheetId="5" r:id="rId5"/>
    <sheet name="ver calculos" sheetId="11" state="hidden" r:id="rId6"/>
    <sheet name="VIEJA Planilla A" sheetId="6" state="hidden" r:id="rId7"/>
    <sheet name="DDJJ Visado online" sheetId="20" r:id="rId8"/>
    <sheet name="Planilla A" sheetId="21" r:id="rId9"/>
    <sheet name="Planilla B" sheetId="22" r:id="rId10"/>
    <sheet name="VIEJA Planilla B" sheetId="7" state="hidden" r:id="rId11"/>
    <sheet name="Planilla C" sheetId="8" state="hidden" r:id="rId12"/>
    <sheet name="Num a Letra" sheetId="19" state="hidden" r:id="rId13"/>
    <sheet name="Planilla C MONTE" sheetId="9" state="hidden" r:id="rId14"/>
    <sheet name="CAIE-ER" sheetId="24" r:id="rId15"/>
    <sheet name="Planilla MBB" sheetId="10" r:id="rId16"/>
    <sheet name="INF. TEC." sheetId="15" r:id="rId17"/>
    <sheet name="MEM. DESC." sheetId="16" r:id="rId18"/>
    <sheet name="900-15(1)" sheetId="12" r:id="rId19"/>
    <sheet name="900-15(2)" sheetId="13" r:id="rId20"/>
    <sheet name="900-15(3)" sheetId="14" r:id="rId21"/>
    <sheet name="USO LIBRE" sheetId="17" r:id="rId22"/>
  </sheets>
  <definedNames>
    <definedName name="_xlnm._FilterDatabase" localSheetId="2" hidden="1">'CARGAR datos p calculos'!$C$72:$K$85</definedName>
    <definedName name="_xlnm.Print_Area" localSheetId="20">'900-15(3)'!$A$1:$I$38</definedName>
    <definedName name="_xlnm.Print_Area" localSheetId="14">'CAIE-ER'!$B$1:$W$64</definedName>
    <definedName name="_xlnm.Print_Area" localSheetId="2">'CARGAR datos p calculos'!$A$1:$AD$165</definedName>
    <definedName name="_xlnm.Print_Area" localSheetId="7">'DDJJ Visado online'!$A$1:$N$68</definedName>
    <definedName name="_xlnm.Print_Area" localSheetId="4">'IMPRIMIR anexas'!$A$1:$AP$62</definedName>
    <definedName name="_xlnm.Print_Area" localSheetId="17">'MEM. DESC.'!$A$1:$AJ$217</definedName>
    <definedName name="_xlnm.Print_Area" localSheetId="8">'Planilla A'!$A$1:$X$107</definedName>
    <definedName name="_xlnm.Print_Area" localSheetId="9">'Planilla B'!$A$1:$X$103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37" i="5" l="1"/>
  <c r="Q5" i="11"/>
  <c r="M6" i="11"/>
  <c r="O26" i="11"/>
  <c r="O25" i="11"/>
  <c r="O24" i="11"/>
  <c r="O23" i="11"/>
  <c r="O22" i="11"/>
  <c r="M27" i="11"/>
  <c r="M26" i="11"/>
  <c r="M25" i="11"/>
  <c r="M24" i="11"/>
  <c r="M23" i="11"/>
  <c r="M22" i="11"/>
  <c r="T51" i="3"/>
  <c r="AI53" i="3"/>
  <c r="A89" i="22"/>
  <c r="E84" i="22"/>
  <c r="E18" i="24"/>
  <c r="O18" i="24"/>
  <c r="C58" i="24"/>
  <c r="H58" i="24"/>
  <c r="F93" i="22"/>
  <c r="Z25" i="1"/>
  <c r="H99" i="22" s="1"/>
  <c r="X42" i="5"/>
  <c r="A42" i="5"/>
  <c r="B86" i="11"/>
  <c r="C79" i="11"/>
  <c r="Q22" i="11" l="1"/>
  <c r="Q23" i="11"/>
  <c r="Q24" i="11"/>
  <c r="Q25" i="11"/>
  <c r="P22" i="11"/>
  <c r="P23" i="11" s="1"/>
  <c r="P24" i="11" s="1"/>
  <c r="P25" i="11" s="1"/>
  <c r="P26" i="11" s="1"/>
  <c r="Q26" i="11"/>
  <c r="C103" i="21"/>
  <c r="C99" i="22"/>
  <c r="I37" i="24"/>
  <c r="L32" i="24"/>
  <c r="F28" i="24"/>
  <c r="K28" i="24"/>
  <c r="N28" i="24"/>
  <c r="P28" i="24"/>
  <c r="F27" i="24"/>
  <c r="O27" i="24"/>
  <c r="P32" i="24"/>
  <c r="C32" i="24"/>
  <c r="S31" i="24"/>
  <c r="Q31" i="24"/>
  <c r="O31" i="24"/>
  <c r="M31" i="24"/>
  <c r="J31" i="24"/>
  <c r="D31" i="24"/>
  <c r="V19" i="24"/>
  <c r="Q19" i="24"/>
  <c r="N20" i="24"/>
  <c r="H19" i="24"/>
  <c r="P20" i="24"/>
  <c r="K20" i="24"/>
  <c r="F20" i="24"/>
  <c r="E33" i="24"/>
  <c r="N33" i="24"/>
  <c r="K33" i="24"/>
  <c r="E53" i="24"/>
  <c r="E88" i="21"/>
  <c r="AF49" i="5" l="1"/>
  <c r="AF48" i="5"/>
  <c r="AC49" i="5"/>
  <c r="AC48" i="5"/>
  <c r="Z49" i="5"/>
  <c r="Z48" i="5"/>
  <c r="W49" i="5"/>
  <c r="W48" i="5"/>
  <c r="T49" i="5"/>
  <c r="T48" i="5"/>
  <c r="Q49" i="5"/>
  <c r="Q48" i="5"/>
  <c r="AE148" i="2"/>
  <c r="AD148" i="2" s="1"/>
  <c r="AC148" i="2" s="1"/>
  <c r="AB148" i="2" s="1"/>
  <c r="AA148" i="2" s="1"/>
  <c r="AE147" i="2" s="1"/>
  <c r="AD147" i="2"/>
  <c r="AC147" i="2"/>
  <c r="AB147" i="2"/>
  <c r="AA147" i="2"/>
  <c r="AE146" i="2" s="1"/>
  <c r="AD146" i="2"/>
  <c r="AC146" i="2"/>
  <c r="AB146" i="2"/>
  <c r="AA146" i="2"/>
  <c r="AE145" i="2" s="1"/>
  <c r="AD145" i="2"/>
  <c r="AC145" i="2"/>
  <c r="AB145" i="2"/>
  <c r="AA145" i="2"/>
  <c r="AE143" i="2" s="1"/>
  <c r="AD143" i="2"/>
  <c r="AC143" i="2"/>
  <c r="AB143" i="2"/>
  <c r="AA143" i="2"/>
  <c r="AE142" i="2" s="1"/>
  <c r="AD142" i="2" s="1"/>
  <c r="AC142" i="2" s="1"/>
  <c r="AB142" i="2" s="1"/>
  <c r="AA142" i="2" s="1"/>
  <c r="AE137" i="2" s="1"/>
  <c r="AD137" i="2" s="1"/>
  <c r="AC137" i="2" s="1"/>
  <c r="AB137" i="2" s="1"/>
  <c r="AE128" i="2"/>
  <c r="AD128" i="2" s="1"/>
  <c r="AC128" i="2" s="1"/>
  <c r="AB128" i="2" s="1"/>
  <c r="AA128" i="2" s="1"/>
  <c r="AE127" i="2" s="1"/>
  <c r="AA127" i="2"/>
  <c r="AE126" i="2" s="1"/>
  <c r="AB127" i="2"/>
  <c r="AC127" i="2"/>
  <c r="AD127" i="2"/>
  <c r="AA126" i="2"/>
  <c r="AE125" i="2" s="1"/>
  <c r="AB126" i="2"/>
  <c r="AC126" i="2"/>
  <c r="AD126" i="2"/>
  <c r="AA125" i="2"/>
  <c r="AE124" i="2" s="1"/>
  <c r="AB125" i="2"/>
  <c r="AC125" i="2"/>
  <c r="AD125" i="2"/>
  <c r="AC124" i="2"/>
  <c r="AB124" i="2"/>
  <c r="AA124" i="2"/>
  <c r="AE123" i="2" s="1"/>
  <c r="AD124" i="2"/>
  <c r="AD123" i="2"/>
  <c r="AC123" i="2" s="1"/>
  <c r="AB123" i="2" s="1"/>
  <c r="AA123" i="2" s="1"/>
  <c r="AE120" i="2" s="1"/>
  <c r="AD120" i="2" s="1"/>
  <c r="AC120" i="2" s="1"/>
  <c r="AB120" i="2" s="1"/>
  <c r="AE115" i="2"/>
  <c r="AD115" i="2" s="1"/>
  <c r="AC115" i="2" s="1"/>
  <c r="AB115" i="2" s="1"/>
  <c r="AA115" i="2" s="1"/>
  <c r="AE113" i="2" s="1"/>
  <c r="AC113" i="2"/>
  <c r="AB113" i="2"/>
  <c r="AA113" i="2"/>
  <c r="AE112" i="2" s="1"/>
  <c r="AD113" i="2"/>
  <c r="AD112" i="2"/>
  <c r="AC112" i="2"/>
  <c r="AB112" i="2"/>
  <c r="AA112" i="2"/>
  <c r="AE111" i="2" s="1"/>
  <c r="AA111" i="2"/>
  <c r="AE110" i="2" s="1"/>
  <c r="AB111" i="2"/>
  <c r="AC111" i="2"/>
  <c r="AD111" i="2"/>
  <c r="AA110" i="2"/>
  <c r="AE109" i="2" s="1"/>
  <c r="AD109" i="2" s="1"/>
  <c r="AC109" i="2" s="1"/>
  <c r="AB109" i="2" s="1"/>
  <c r="AA109" i="2" s="1"/>
  <c r="AE105" i="2" s="1"/>
  <c r="AD105" i="2" s="1"/>
  <c r="AC105" i="2" s="1"/>
  <c r="AB105" i="2" s="1"/>
  <c r="AB110" i="2"/>
  <c r="AC110" i="2"/>
  <c r="AD110" i="2"/>
  <c r="AE100" i="2"/>
  <c r="AD100" i="2" s="1"/>
  <c r="AC100" i="2" s="1"/>
  <c r="AB100" i="2" s="1"/>
  <c r="AA100" i="2" s="1"/>
  <c r="AE99" i="2" s="1"/>
  <c r="AA99" i="2"/>
  <c r="AE97" i="2" s="1"/>
  <c r="AB99" i="2"/>
  <c r="AC99" i="2"/>
  <c r="AD99" i="2"/>
  <c r="AD97" i="2"/>
  <c r="AC97" i="2"/>
  <c r="AB97" i="2"/>
  <c r="AA97" i="2"/>
  <c r="AE96" i="2" s="1"/>
  <c r="AA96" i="2"/>
  <c r="AE95" i="2" s="1"/>
  <c r="AB96" i="2"/>
  <c r="AC96" i="2"/>
  <c r="AD96" i="2"/>
  <c r="AD95" i="2"/>
  <c r="AC95" i="2"/>
  <c r="AB95" i="2"/>
  <c r="AA95" i="2"/>
  <c r="AE94" i="2" s="1"/>
  <c r="AD94" i="2" s="1"/>
  <c r="AC94" i="2" s="1"/>
  <c r="AB94" i="2" s="1"/>
  <c r="AA94" i="2" s="1"/>
  <c r="AE90" i="2" s="1"/>
  <c r="AD90" i="2" s="1"/>
  <c r="AC90" i="2" s="1"/>
  <c r="AB90" i="2" s="1"/>
  <c r="AE84" i="2"/>
  <c r="AD84" i="2" s="1"/>
  <c r="AC84" i="2" s="1"/>
  <c r="AB84" i="2" s="1"/>
  <c r="AA84" i="2" s="1"/>
  <c r="AE82" i="2" s="1"/>
  <c r="AD82" i="2"/>
  <c r="AC82" i="2"/>
  <c r="AB82" i="2"/>
  <c r="AA82" i="2"/>
  <c r="AE81" i="2" s="1"/>
  <c r="AD81" i="2"/>
  <c r="AC81" i="2"/>
  <c r="AB81" i="2"/>
  <c r="AA81" i="2"/>
  <c r="AE80" i="2" s="1"/>
  <c r="AD80" i="2"/>
  <c r="AC80" i="2"/>
  <c r="AB80" i="2"/>
  <c r="AA80" i="2"/>
  <c r="AE79" i="2" s="1"/>
  <c r="AD79" i="2"/>
  <c r="AC79" i="2"/>
  <c r="AB79" i="2"/>
  <c r="AA79" i="2"/>
  <c r="AE78" i="2" s="1"/>
  <c r="AD78" i="2" s="1"/>
  <c r="AC78" i="2" s="1"/>
  <c r="AB78" i="2" s="1"/>
  <c r="AA78" i="2" s="1"/>
  <c r="AE74" i="2" s="1"/>
  <c r="AD74" i="2" s="1"/>
  <c r="AC74" i="2" s="1"/>
  <c r="AB74" i="2" s="1"/>
  <c r="AE67" i="2"/>
  <c r="AD67" i="2" s="1"/>
  <c r="AC67" i="2" s="1"/>
  <c r="AB67" i="2" s="1"/>
  <c r="AA67" i="2" s="1"/>
  <c r="AE65" i="2" s="1"/>
  <c r="AD65" i="2"/>
  <c r="AC65" i="2"/>
  <c r="AB65" i="2"/>
  <c r="AA65" i="2" s="1"/>
  <c r="AE64" i="2" s="1"/>
  <c r="AD64" i="2"/>
  <c r="AC64" i="2"/>
  <c r="AB64" i="2"/>
  <c r="AA64" i="2" s="1"/>
  <c r="AE63" i="2" s="1"/>
  <c r="AD63" i="2"/>
  <c r="AC63" i="2"/>
  <c r="AB63" i="2"/>
  <c r="AA63" i="2" s="1"/>
  <c r="AE62" i="2" s="1"/>
  <c r="AD62" i="2" s="1"/>
  <c r="AC62" i="2" s="1"/>
  <c r="AB62" i="2" s="1"/>
  <c r="AA62" i="2" s="1"/>
  <c r="AE61" i="2" s="1"/>
  <c r="AD61" i="2" s="1"/>
  <c r="AC61" i="2" s="1"/>
  <c r="AB61" i="2" s="1"/>
  <c r="AA61" i="2" s="1"/>
  <c r="AE58" i="2" s="1"/>
  <c r="AD58" i="2" s="1"/>
  <c r="AC58" i="2" s="1"/>
  <c r="AB58" i="2" s="1"/>
  <c r="AA58" i="2" s="1"/>
  <c r="M11" i="11"/>
  <c r="M9" i="11"/>
  <c r="M10" i="11"/>
  <c r="M8" i="11"/>
  <c r="M7" i="11"/>
  <c r="Q73" i="2"/>
  <c r="A93" i="22"/>
  <c r="W70" i="22"/>
  <c r="W68" i="22"/>
  <c r="W66" i="22"/>
  <c r="W64" i="22"/>
  <c r="W80" i="22"/>
  <c r="P50" i="22"/>
  <c r="W14" i="22"/>
  <c r="U14" i="22"/>
  <c r="P14" i="22"/>
  <c r="W10" i="22"/>
  <c r="T11" i="22"/>
  <c r="K11" i="22"/>
  <c r="T10" i="22"/>
  <c r="Q10" i="22"/>
  <c r="N10" i="22"/>
  <c r="K10" i="22"/>
  <c r="W10" i="21"/>
  <c r="R10" i="21"/>
  <c r="M10" i="21"/>
  <c r="W8" i="21"/>
  <c r="R8" i="21"/>
  <c r="M8" i="21"/>
  <c r="F27" i="21"/>
  <c r="G96" i="21"/>
  <c r="B96" i="21"/>
  <c r="T27" i="21"/>
  <c r="P27" i="21"/>
  <c r="W74" i="21"/>
  <c r="S74" i="21"/>
  <c r="O74" i="21"/>
  <c r="J74" i="21"/>
  <c r="E74" i="21"/>
  <c r="T70" i="21"/>
  <c r="H70" i="21"/>
  <c r="R62" i="21"/>
  <c r="M62" i="21"/>
  <c r="F62" i="21"/>
  <c r="C59" i="21"/>
  <c r="T59" i="21"/>
  <c r="P59" i="21"/>
  <c r="L59" i="21"/>
  <c r="P56" i="21"/>
  <c r="K56" i="21"/>
  <c r="G56" i="21"/>
  <c r="C56" i="21"/>
  <c r="S48" i="21"/>
  <c r="N48" i="21"/>
  <c r="E48" i="21"/>
  <c r="W45" i="21"/>
  <c r="S45" i="21"/>
  <c r="F45" i="21"/>
  <c r="S42" i="21"/>
  <c r="F42" i="21"/>
  <c r="G39" i="21"/>
  <c r="V24" i="21"/>
  <c r="F24" i="21"/>
  <c r="V21" i="21"/>
  <c r="F21" i="21"/>
  <c r="P21" i="21"/>
  <c r="E19" i="21"/>
  <c r="P19" i="21"/>
  <c r="D33" i="6"/>
  <c r="E165" i="2"/>
  <c r="I39" i="5" s="1"/>
  <c r="F64" i="2"/>
  <c r="F61" i="2"/>
  <c r="K41" i="20"/>
  <c r="D41" i="20"/>
  <c r="D40" i="20"/>
  <c r="AA137" i="2" l="1"/>
  <c r="D144" i="2"/>
  <c r="D128" i="2"/>
  <c r="AA120" i="2"/>
  <c r="D82" i="2"/>
  <c r="AA74" i="2"/>
  <c r="AA90" i="2"/>
  <c r="D98" i="2"/>
  <c r="AA105" i="2"/>
  <c r="D113" i="2"/>
  <c r="D65" i="2"/>
  <c r="D39" i="20"/>
  <c r="D35" i="20"/>
  <c r="K34" i="20"/>
  <c r="D34" i="20"/>
  <c r="D33" i="20"/>
  <c r="I29" i="20"/>
  <c r="L28" i="20"/>
  <c r="J28" i="20"/>
  <c r="H28" i="20"/>
  <c r="F28" i="20"/>
  <c r="K27" i="20"/>
  <c r="D27" i="20"/>
  <c r="D23" i="20"/>
  <c r="D22" i="20"/>
  <c r="D19" i="20"/>
  <c r="D21" i="20"/>
  <c r="D20" i="20"/>
  <c r="I19" i="20"/>
  <c r="F19" i="20"/>
  <c r="C12" i="20"/>
  <c r="J12" i="20"/>
  <c r="G12" i="20"/>
  <c r="H11" i="20"/>
  <c r="D11" i="20"/>
  <c r="E3" i="19" l="1"/>
  <c r="B8" i="19" s="1"/>
  <c r="S24" i="19"/>
  <c r="P15" i="11"/>
  <c r="O10" i="11" s="1"/>
  <c r="L115" i="2"/>
  <c r="L116" i="2"/>
  <c r="T149" i="2"/>
  <c r="T148" i="2"/>
  <c r="N152" i="2" s="1"/>
  <c r="L114" i="2"/>
  <c r="L111" i="2"/>
  <c r="K24" i="11" s="1"/>
  <c r="M103" i="2"/>
  <c r="K32" i="11" s="1"/>
  <c r="M104" i="2"/>
  <c r="K34" i="11" s="1"/>
  <c r="C86" i="11" s="1"/>
  <c r="D88" i="11" s="1"/>
  <c r="J78" i="2"/>
  <c r="M101" i="2" s="1"/>
  <c r="K26" i="11" s="1"/>
  <c r="M86" i="11" l="1"/>
  <c r="M87" i="11" s="1"/>
  <c r="M79" i="11"/>
  <c r="P83" i="11"/>
  <c r="O83" i="11" s="1"/>
  <c r="N83" i="11" s="1"/>
  <c r="M83" i="11" s="1"/>
  <c r="L83" i="11" s="1"/>
  <c r="K83" i="11" s="1"/>
  <c r="B80" i="11" s="1"/>
  <c r="H83" i="11" s="1"/>
  <c r="K42" i="5" s="1"/>
  <c r="B13" i="19"/>
  <c r="B11" i="19"/>
  <c r="B10" i="19"/>
  <c r="C10" i="19" s="1"/>
  <c r="S5" i="19"/>
  <c r="X28" i="19"/>
  <c r="S25" i="19"/>
  <c r="T28" i="19"/>
  <c r="P28" i="19"/>
  <c r="P8" i="19"/>
  <c r="S4" i="19"/>
  <c r="E4" i="19"/>
  <c r="O6" i="11"/>
  <c r="O31" i="11"/>
  <c r="O50" i="11"/>
  <c r="O51" i="11"/>
  <c r="O32" i="11"/>
  <c r="O52" i="11"/>
  <c r="O33" i="11"/>
  <c r="O53" i="11"/>
  <c r="O54" i="11"/>
  <c r="O69" i="11"/>
  <c r="O70" i="11"/>
  <c r="O34" i="11"/>
  <c r="O71" i="11"/>
  <c r="O40" i="11"/>
  <c r="O72" i="11"/>
  <c r="O41" i="11"/>
  <c r="O73" i="11"/>
  <c r="O42" i="11"/>
  <c r="O74" i="11"/>
  <c r="O43" i="11"/>
  <c r="O75" i="11"/>
  <c r="O7" i="11"/>
  <c r="O8" i="11"/>
  <c r="O9" i="11"/>
  <c r="M102" i="2"/>
  <c r="V39" i="18" s="1"/>
  <c r="L117" i="2"/>
  <c r="U62" i="18" s="1"/>
  <c r="AH50" i="9"/>
  <c r="Z50" i="9"/>
  <c r="Y50" i="6"/>
  <c r="Q50" i="9"/>
  <c r="S50" i="6"/>
  <c r="BG4" i="5"/>
  <c r="K38" i="11"/>
  <c r="J66" i="17"/>
  <c r="A66" i="17"/>
  <c r="J139" i="17"/>
  <c r="A139" i="17"/>
  <c r="A66" i="8"/>
  <c r="A32" i="14"/>
  <c r="A24" i="13"/>
  <c r="J213" i="16"/>
  <c r="A213" i="16"/>
  <c r="J139" i="16"/>
  <c r="A139" i="16"/>
  <c r="J66" i="16"/>
  <c r="A66" i="16"/>
  <c r="J213" i="15"/>
  <c r="A213" i="15"/>
  <c r="A139" i="15"/>
  <c r="J139" i="15"/>
  <c r="A66" i="15"/>
  <c r="J66" i="15"/>
  <c r="A66" i="9"/>
  <c r="J66" i="9"/>
  <c r="J66" i="8"/>
  <c r="A65" i="6"/>
  <c r="J65" i="6"/>
  <c r="A68" i="7"/>
  <c r="J68" i="7"/>
  <c r="G65" i="3"/>
  <c r="A134" i="17"/>
  <c r="J134" i="17"/>
  <c r="J61" i="17"/>
  <c r="A61" i="17"/>
  <c r="A28" i="12"/>
  <c r="J208" i="16"/>
  <c r="A208" i="16"/>
  <c r="J134" i="16"/>
  <c r="A134" i="16"/>
  <c r="J61" i="16"/>
  <c r="A61" i="16"/>
  <c r="J208" i="15"/>
  <c r="A208" i="15"/>
  <c r="J134" i="15"/>
  <c r="A134" i="15"/>
  <c r="J61" i="15"/>
  <c r="A61" i="15"/>
  <c r="A61" i="9"/>
  <c r="A61" i="8"/>
  <c r="J61" i="9"/>
  <c r="J61" i="8"/>
  <c r="J63" i="7"/>
  <c r="A63" i="7"/>
  <c r="A60" i="6"/>
  <c r="E56" i="5"/>
  <c r="Z58" i="3"/>
  <c r="J60" i="6"/>
  <c r="F58" i="3"/>
  <c r="T56" i="3"/>
  <c r="Z19" i="3"/>
  <c r="F11" i="17"/>
  <c r="AH11" i="17"/>
  <c r="F84" i="17"/>
  <c r="AH84" i="17"/>
  <c r="F11" i="16"/>
  <c r="F84" i="16"/>
  <c r="AH11" i="16"/>
  <c r="AH84" i="16"/>
  <c r="AH158" i="16"/>
  <c r="F158" i="16"/>
  <c r="AH11" i="15"/>
  <c r="F11" i="15"/>
  <c r="AH158" i="15"/>
  <c r="AH84" i="15"/>
  <c r="F158" i="15"/>
  <c r="F84" i="15"/>
  <c r="H10" i="15"/>
  <c r="AG34" i="5"/>
  <c r="Y34" i="5"/>
  <c r="B75" i="11"/>
  <c r="H76" i="11"/>
  <c r="AJ18" i="3"/>
  <c r="N48" i="18"/>
  <c r="P56" i="18"/>
  <c r="P55" i="18"/>
  <c r="P54" i="18"/>
  <c r="Q34" i="18"/>
  <c r="N49" i="18"/>
  <c r="M39" i="18"/>
  <c r="W30" i="18"/>
  <c r="P22" i="18"/>
  <c r="Z26" i="18"/>
  <c r="V18" i="18"/>
  <c r="O14" i="18"/>
  <c r="P12" i="18"/>
  <c r="V10" i="18"/>
  <c r="M126" i="16"/>
  <c r="J120" i="16" s="1"/>
  <c r="O120" i="16"/>
  <c r="G120" i="16"/>
  <c r="I98" i="16"/>
  <c r="K104" i="16" s="1"/>
  <c r="G86" i="16"/>
  <c r="K140" i="17"/>
  <c r="C140" i="17"/>
  <c r="G88" i="17"/>
  <c r="H87" i="17"/>
  <c r="G86" i="17"/>
  <c r="AF85" i="17"/>
  <c r="AB85" i="17"/>
  <c r="W85" i="17"/>
  <c r="S85" i="17"/>
  <c r="N85" i="17"/>
  <c r="H83" i="17"/>
  <c r="K67" i="17"/>
  <c r="C67" i="17"/>
  <c r="G15" i="17"/>
  <c r="H14" i="17"/>
  <c r="G13" i="17"/>
  <c r="AF12" i="17"/>
  <c r="AB12" i="17"/>
  <c r="W12" i="17"/>
  <c r="S12" i="17"/>
  <c r="N12" i="17"/>
  <c r="H10" i="17"/>
  <c r="K214" i="16"/>
  <c r="C214" i="16"/>
  <c r="G162" i="16"/>
  <c r="H161" i="16"/>
  <c r="G160" i="16"/>
  <c r="AF159" i="16"/>
  <c r="AB159" i="16"/>
  <c r="W159" i="16"/>
  <c r="S159" i="16"/>
  <c r="N159" i="16"/>
  <c r="H157" i="16"/>
  <c r="K140" i="16"/>
  <c r="C140" i="16"/>
  <c r="G88" i="16"/>
  <c r="H87" i="16"/>
  <c r="AF85" i="16"/>
  <c r="AB85" i="16"/>
  <c r="W85" i="16"/>
  <c r="S85" i="16"/>
  <c r="N85" i="16"/>
  <c r="H83" i="16"/>
  <c r="K67" i="16"/>
  <c r="C67" i="16"/>
  <c r="G15" i="16"/>
  <c r="H14" i="16"/>
  <c r="G13" i="16"/>
  <c r="AF12" i="16"/>
  <c r="AB12" i="16"/>
  <c r="W12" i="16"/>
  <c r="S12" i="16"/>
  <c r="N12" i="16"/>
  <c r="H10" i="16"/>
  <c r="C214" i="15"/>
  <c r="C140" i="15"/>
  <c r="C67" i="15"/>
  <c r="K214" i="15"/>
  <c r="K140" i="15"/>
  <c r="K67" i="15"/>
  <c r="G88" i="15"/>
  <c r="G15" i="15"/>
  <c r="H87" i="15"/>
  <c r="H14" i="15"/>
  <c r="G86" i="15"/>
  <c r="G13" i="15"/>
  <c r="AF85" i="15"/>
  <c r="AF12" i="15"/>
  <c r="AB85" i="15"/>
  <c r="AB12" i="15"/>
  <c r="W85" i="15"/>
  <c r="W12" i="15"/>
  <c r="S85" i="15"/>
  <c r="S12" i="15"/>
  <c r="N85" i="15"/>
  <c r="N12" i="15"/>
  <c r="H83" i="15"/>
  <c r="G162" i="15"/>
  <c r="H161" i="15"/>
  <c r="G160" i="15"/>
  <c r="AF159" i="15"/>
  <c r="AB159" i="15"/>
  <c r="W159" i="15"/>
  <c r="S159" i="15"/>
  <c r="N159" i="15"/>
  <c r="H157" i="15"/>
  <c r="D89" i="11" l="1"/>
  <c r="D90" i="11" s="1"/>
  <c r="F89" i="11"/>
  <c r="M81" i="11"/>
  <c r="M82" i="11" s="1"/>
  <c r="M80" i="11"/>
  <c r="Q9" i="11"/>
  <c r="Q7" i="11"/>
  <c r="Q8" i="11"/>
  <c r="Q6" i="11"/>
  <c r="Q10" i="11"/>
  <c r="E5" i="19"/>
  <c r="F8" i="19"/>
  <c r="J8" i="19"/>
  <c r="T33" i="19"/>
  <c r="T30" i="19"/>
  <c r="U30" i="19" s="1"/>
  <c r="T31" i="19"/>
  <c r="T8" i="19"/>
  <c r="X8" i="19"/>
  <c r="P10" i="19"/>
  <c r="Q10" i="19" s="1"/>
  <c r="P13" i="19"/>
  <c r="P11" i="19"/>
  <c r="X31" i="19"/>
  <c r="X30" i="19"/>
  <c r="Y30" i="19" s="1"/>
  <c r="B12" i="19"/>
  <c r="D11" i="19" s="1"/>
  <c r="C11" i="19"/>
  <c r="P33" i="19"/>
  <c r="P30" i="19"/>
  <c r="Q30" i="19" s="1"/>
  <c r="P31" i="19"/>
  <c r="L113" i="2"/>
  <c r="X43" i="18" s="1"/>
  <c r="K28" i="11"/>
  <c r="K30" i="11" s="1"/>
  <c r="L112" i="2"/>
  <c r="S38" i="18" s="1"/>
  <c r="AM34" i="5"/>
  <c r="D122" i="16"/>
  <c r="AA126" i="16" s="1"/>
  <c r="D100" i="16"/>
  <c r="AA104" i="16" s="1"/>
  <c r="Q40" i="11"/>
  <c r="Q31" i="11"/>
  <c r="C12" i="19" l="1"/>
  <c r="F10" i="19"/>
  <c r="G10" i="19" s="1"/>
  <c r="F13" i="19"/>
  <c r="F11" i="19"/>
  <c r="X32" i="19"/>
  <c r="Z31" i="19" s="1"/>
  <c r="Y31" i="19"/>
  <c r="Y32" i="19"/>
  <c r="X10" i="19"/>
  <c r="Y10" i="19" s="1"/>
  <c r="X11" i="19"/>
  <c r="T32" i="19"/>
  <c r="V31" i="19" s="1"/>
  <c r="U32" i="19"/>
  <c r="U31" i="19"/>
  <c r="P32" i="19"/>
  <c r="Q32" i="19" s="1"/>
  <c r="Q31" i="19"/>
  <c r="Q11" i="19"/>
  <c r="P12" i="19"/>
  <c r="Q12" i="19" s="1"/>
  <c r="T13" i="19"/>
  <c r="T11" i="19"/>
  <c r="T10" i="19"/>
  <c r="U10" i="19" s="1"/>
  <c r="J11" i="19"/>
  <c r="J10" i="19"/>
  <c r="K10" i="19" s="1"/>
  <c r="AD126" i="16"/>
  <c r="AG126" i="16" s="1"/>
  <c r="D34" i="9"/>
  <c r="D33" i="8"/>
  <c r="AI51" i="5"/>
  <c r="AI50" i="5"/>
  <c r="AI47" i="5"/>
  <c r="AI46" i="5"/>
  <c r="AF46" i="5"/>
  <c r="AF45" i="5"/>
  <c r="B6" i="14"/>
  <c r="I5" i="14"/>
  <c r="L4" i="13"/>
  <c r="G5" i="14"/>
  <c r="H4" i="13"/>
  <c r="C4" i="13"/>
  <c r="E5" i="13"/>
  <c r="B5" i="13"/>
  <c r="D6" i="14"/>
  <c r="B5" i="14"/>
  <c r="H4" i="14"/>
  <c r="C4" i="14"/>
  <c r="C3" i="13"/>
  <c r="L3" i="13"/>
  <c r="B14" i="12"/>
  <c r="B16" i="12"/>
  <c r="B12" i="12"/>
  <c r="B10" i="12"/>
  <c r="G8" i="12"/>
  <c r="B8" i="12"/>
  <c r="B6" i="12"/>
  <c r="R11" i="19" l="1"/>
  <c r="J12" i="19"/>
  <c r="L11" i="19" s="1"/>
  <c r="K11" i="19"/>
  <c r="R31" i="19"/>
  <c r="P35" i="19" s="1"/>
  <c r="T23" i="19" s="1"/>
  <c r="Y11" i="19"/>
  <c r="X12" i="19"/>
  <c r="Y12" i="19" s="1"/>
  <c r="T12" i="19"/>
  <c r="V11" i="19" s="1"/>
  <c r="U12" i="19"/>
  <c r="U11" i="19"/>
  <c r="F12" i="19"/>
  <c r="H11" i="19" s="1"/>
  <c r="G11" i="19"/>
  <c r="I33" i="10"/>
  <c r="I31" i="10"/>
  <c r="G12" i="19" l="1"/>
  <c r="Z11" i="19"/>
  <c r="P15" i="19" s="1"/>
  <c r="T3" i="19" s="1"/>
  <c r="K12" i="19"/>
  <c r="D155" i="2"/>
  <c r="D125" i="2"/>
  <c r="D154" i="2"/>
  <c r="D140" i="2"/>
  <c r="K61" i="11"/>
  <c r="E157" i="2" l="1"/>
  <c r="F58" i="11" s="1"/>
  <c r="H123" i="2"/>
  <c r="B15" i="19"/>
  <c r="F3" i="19" s="1"/>
  <c r="A47" i="2" s="1"/>
  <c r="F59" i="11" l="1"/>
  <c r="F60" i="11" s="1"/>
  <c r="AC38" i="5" s="1"/>
  <c r="H59" i="11"/>
  <c r="AJ37" i="5" s="1"/>
  <c r="K29" i="3"/>
  <c r="H21" i="20"/>
  <c r="F13" i="9"/>
  <c r="X13" i="9"/>
  <c r="Z15" i="9"/>
  <c r="I15" i="9"/>
  <c r="AI17" i="9"/>
  <c r="AE17" i="9"/>
  <c r="Z17" i="9"/>
  <c r="N17" i="9"/>
  <c r="D17" i="9"/>
  <c r="Z19" i="9"/>
  <c r="S19" i="9"/>
  <c r="G19" i="9"/>
  <c r="G28" i="9"/>
  <c r="Y28" i="9"/>
  <c r="AF30" i="9"/>
  <c r="AB30" i="9"/>
  <c r="T30" i="9"/>
  <c r="H30" i="9"/>
  <c r="F32" i="9"/>
  <c r="T32" i="9"/>
  <c r="AC32" i="9"/>
  <c r="C39" i="9"/>
  <c r="G39" i="9"/>
  <c r="K39" i="9"/>
  <c r="O39" i="9"/>
  <c r="S39" i="9"/>
  <c r="Y39" i="9"/>
  <c r="C41" i="9"/>
  <c r="R41" i="9"/>
  <c r="AE43" i="9"/>
  <c r="Z43" i="9"/>
  <c r="L43" i="9"/>
  <c r="K48" i="9"/>
  <c r="Z48" i="9"/>
  <c r="J50" i="9"/>
  <c r="E50" i="9"/>
  <c r="E60" i="11" l="1"/>
  <c r="Y38" i="5" s="1"/>
  <c r="F54" i="9"/>
  <c r="K67" i="9"/>
  <c r="C67" i="9"/>
  <c r="K67" i="8"/>
  <c r="C67" i="8"/>
  <c r="F57" i="8"/>
  <c r="X53" i="8"/>
  <c r="O53" i="8"/>
  <c r="F53" i="8"/>
  <c r="AH51" i="8"/>
  <c r="Z51" i="8"/>
  <c r="Q51" i="8"/>
  <c r="J51" i="8"/>
  <c r="E51" i="8"/>
  <c r="Z49" i="8"/>
  <c r="K49" i="8"/>
  <c r="AF45" i="8"/>
  <c r="Z45" i="8"/>
  <c r="L45" i="8"/>
  <c r="R43" i="8"/>
  <c r="C43" i="8"/>
  <c r="AF41" i="8"/>
  <c r="Z41" i="8"/>
  <c r="S41" i="8"/>
  <c r="N41" i="8"/>
  <c r="C41" i="8"/>
  <c r="AD39" i="8"/>
  <c r="X39" i="8"/>
  <c r="R39" i="8"/>
  <c r="L39" i="8"/>
  <c r="F39" i="8"/>
  <c r="AB37" i="8"/>
  <c r="Q37" i="8"/>
  <c r="F37" i="8"/>
  <c r="AB31" i="8"/>
  <c r="T31" i="8"/>
  <c r="F31" i="8"/>
  <c r="AH29" i="8"/>
  <c r="AC29" i="8"/>
  <c r="W29" i="8"/>
  <c r="H29" i="8"/>
  <c r="G27" i="8"/>
  <c r="Z27" i="8"/>
  <c r="AC19" i="8"/>
  <c r="W19" i="8"/>
  <c r="K19" i="8"/>
  <c r="C19" i="8"/>
  <c r="AI17" i="8"/>
  <c r="AD17" i="8"/>
  <c r="O17" i="8"/>
  <c r="D17" i="8"/>
  <c r="AA15" i="8"/>
  <c r="H15" i="8"/>
  <c r="X13" i="8"/>
  <c r="F13" i="8"/>
  <c r="AE7" i="7"/>
  <c r="AA7" i="7"/>
  <c r="V7" i="7"/>
  <c r="Q7" i="7"/>
  <c r="M7" i="7"/>
  <c r="AH8" i="7"/>
  <c r="L8" i="7"/>
  <c r="AB9" i="7"/>
  <c r="U9" i="7"/>
  <c r="L9" i="7"/>
  <c r="Y10" i="7"/>
  <c r="L10" i="7"/>
  <c r="P11" i="7"/>
  <c r="W11" i="7"/>
  <c r="AB11" i="7"/>
  <c r="AH37" i="7"/>
  <c r="AH36" i="7"/>
  <c r="AH35" i="7"/>
  <c r="AH38" i="7"/>
  <c r="AH42" i="7"/>
  <c r="F46" i="7"/>
  <c r="O46" i="7"/>
  <c r="X46" i="7"/>
  <c r="X48" i="7"/>
  <c r="O48" i="7"/>
  <c r="F48" i="7"/>
  <c r="H50" i="7"/>
  <c r="K69" i="7"/>
  <c r="C69" i="7"/>
  <c r="K66" i="6"/>
  <c r="C66" i="6"/>
  <c r="X13" i="6"/>
  <c r="F13" i="6"/>
  <c r="AA15" i="6"/>
  <c r="H15" i="6"/>
  <c r="AI17" i="6"/>
  <c r="AD17" i="6"/>
  <c r="O17" i="6"/>
  <c r="D17" i="6"/>
  <c r="C19" i="6"/>
  <c r="AC19" i="6"/>
  <c r="W19" i="6"/>
  <c r="K19" i="6"/>
  <c r="Z27" i="6"/>
  <c r="G27" i="6"/>
  <c r="H29" i="6"/>
  <c r="W29" i="6"/>
  <c r="AC29" i="6"/>
  <c r="AH29" i="6"/>
  <c r="AB31" i="6"/>
  <c r="T31" i="6"/>
  <c r="F31" i="6"/>
  <c r="F37" i="6"/>
  <c r="Q37" i="6"/>
  <c r="AB37" i="6"/>
  <c r="AD39" i="6"/>
  <c r="X39" i="6"/>
  <c r="R39" i="6"/>
  <c r="L39" i="6"/>
  <c r="F39" i="6"/>
  <c r="AF41" i="6"/>
  <c r="Z41" i="6"/>
  <c r="S41" i="6"/>
  <c r="N41" i="6"/>
  <c r="C41" i="6"/>
  <c r="R43" i="6"/>
  <c r="C43" i="6"/>
  <c r="L45" i="6"/>
  <c r="Z45" i="6"/>
  <c r="AF45" i="6"/>
  <c r="K48" i="6"/>
  <c r="AF50" i="6"/>
  <c r="J50" i="6"/>
  <c r="E50" i="6"/>
  <c r="F55" i="6"/>
  <c r="G62" i="5"/>
  <c r="G61" i="5"/>
  <c r="G60" i="5"/>
  <c r="AF50" i="5"/>
  <c r="AF47" i="5"/>
  <c r="AC50" i="5"/>
  <c r="AC47" i="5"/>
  <c r="AC46" i="5"/>
  <c r="AC45" i="5"/>
  <c r="Z50" i="5"/>
  <c r="Z47" i="5"/>
  <c r="Z46" i="5"/>
  <c r="Z45" i="5"/>
  <c r="W50" i="5"/>
  <c r="W47" i="5"/>
  <c r="W46" i="5"/>
  <c r="W45" i="5"/>
  <c r="T50" i="5"/>
  <c r="T47" i="5"/>
  <c r="T46" i="5"/>
  <c r="T45" i="5"/>
  <c r="Q50" i="5"/>
  <c r="Q47" i="5"/>
  <c r="Q46" i="5"/>
  <c r="Q45" i="5"/>
  <c r="AG7" i="5"/>
  <c r="X7" i="5"/>
  <c r="G7" i="5"/>
  <c r="X6" i="5"/>
  <c r="A6" i="5"/>
  <c r="AJ5" i="5"/>
  <c r="AD5" i="5"/>
  <c r="U5" i="5"/>
  <c r="AG66" i="3"/>
  <c r="AA65" i="3"/>
  <c r="N66" i="3"/>
  <c r="D61" i="2"/>
  <c r="D78" i="2"/>
  <c r="D94" i="2"/>
  <c r="AM34" i="3"/>
  <c r="AA31" i="3"/>
  <c r="A29" i="3"/>
  <c r="W20" i="3"/>
  <c r="Q20" i="3"/>
  <c r="M20" i="3"/>
  <c r="I20" i="3"/>
  <c r="D20" i="3"/>
  <c r="A19" i="3"/>
  <c r="AK19" i="3"/>
  <c r="A18" i="3"/>
  <c r="AB17" i="3"/>
  <c r="H15" i="3"/>
  <c r="G14" i="3"/>
  <c r="R14" i="3"/>
  <c r="AG14" i="3"/>
  <c r="AL14" i="3"/>
  <c r="AP14" i="3"/>
  <c r="AN13" i="3"/>
  <c r="AJ13" i="3"/>
  <c r="AE13" i="3"/>
  <c r="N13" i="3"/>
  <c r="AJ12" i="3"/>
  <c r="A12" i="3"/>
  <c r="AE11" i="3"/>
  <c r="A11" i="3"/>
  <c r="M10" i="3"/>
  <c r="AD10" i="3"/>
  <c r="B9" i="3"/>
  <c r="V9" i="3"/>
  <c r="AB9" i="3"/>
  <c r="AF9" i="3"/>
  <c r="AL9" i="3"/>
  <c r="AG8" i="3"/>
  <c r="X8" i="3"/>
  <c r="S8" i="3"/>
  <c r="H8" i="3"/>
  <c r="AA6" i="3"/>
  <c r="H6" i="3"/>
  <c r="X7" i="3"/>
  <c r="H7" i="3"/>
  <c r="U6" i="3"/>
  <c r="P6" i="3"/>
  <c r="AE6" i="3"/>
  <c r="H60" i="11" l="1"/>
  <c r="H61" i="11" s="1"/>
  <c r="AJ39" i="5" s="1"/>
  <c r="Q75" i="11"/>
  <c r="Q74" i="11"/>
  <c r="Q73" i="11"/>
  <c r="Q72" i="11"/>
  <c r="Q71" i="11"/>
  <c r="Q70" i="11"/>
  <c r="Q69" i="11"/>
  <c r="P69" i="11"/>
  <c r="P70" i="11" s="1"/>
  <c r="P71" i="11" s="1"/>
  <c r="P72" i="11" s="1"/>
  <c r="P73" i="11" s="1"/>
  <c r="P74" i="11" s="1"/>
  <c r="P75" i="11" s="1"/>
  <c r="Q54" i="11"/>
  <c r="Q53" i="11"/>
  <c r="Q52" i="11"/>
  <c r="Q51" i="11"/>
  <c r="Q50" i="11"/>
  <c r="P50" i="11"/>
  <c r="Q43" i="11"/>
  <c r="Q42" i="11"/>
  <c r="Q41" i="11"/>
  <c r="P40" i="11"/>
  <c r="P41" i="11" s="1"/>
  <c r="P42" i="11" s="1"/>
  <c r="P43" i="11" s="1"/>
  <c r="Q34" i="11"/>
  <c r="Q33" i="11"/>
  <c r="Q32" i="11"/>
  <c r="P31" i="11"/>
  <c r="P32" i="11" s="1"/>
  <c r="P33" i="11" s="1"/>
  <c r="P34" i="11" s="1"/>
  <c r="P6" i="11"/>
  <c r="P7" i="11" s="1"/>
  <c r="AE34" i="7"/>
  <c r="AB34" i="7"/>
  <c r="AB33" i="7"/>
  <c r="X146" i="2"/>
  <c r="W146" i="2" s="1"/>
  <c r="V146" i="2" s="1"/>
  <c r="U146" i="2" s="1"/>
  <c r="T146" i="2" s="1"/>
  <c r="X145" i="2" s="1"/>
  <c r="W145" i="2" s="1"/>
  <c r="V145" i="2" s="1"/>
  <c r="U145" i="2" s="1"/>
  <c r="T145" i="2" s="1"/>
  <c r="X143" i="2" s="1"/>
  <c r="W143" i="2" s="1"/>
  <c r="V143" i="2" s="1"/>
  <c r="U143" i="2" s="1"/>
  <c r="T143" i="2" s="1"/>
  <c r="X142" i="2" s="1"/>
  <c r="W142" i="2" s="1"/>
  <c r="V142" i="2" s="1"/>
  <c r="U142" i="2" s="1"/>
  <c r="T142" i="2" s="1"/>
  <c r="X141" i="2" s="1"/>
  <c r="W141" i="2" s="1"/>
  <c r="V141" i="2" s="1"/>
  <c r="U141" i="2" s="1"/>
  <c r="T141" i="2" s="1"/>
  <c r="X140" i="2" s="1"/>
  <c r="W140" i="2" s="1"/>
  <c r="V140" i="2" s="1"/>
  <c r="U140" i="2" s="1"/>
  <c r="T140" i="2" s="1"/>
  <c r="X136" i="2" s="1"/>
  <c r="W136" i="2" s="1"/>
  <c r="V136" i="2" s="1"/>
  <c r="U136" i="2" s="1"/>
  <c r="D142" i="2"/>
  <c r="D141" i="2"/>
  <c r="X128" i="2"/>
  <c r="W128" i="2" s="1"/>
  <c r="V128" i="2" s="1"/>
  <c r="U128" i="2" s="1"/>
  <c r="T128" i="2" s="1"/>
  <c r="X127" i="2" s="1"/>
  <c r="W127" i="2" s="1"/>
  <c r="V127" i="2" s="1"/>
  <c r="U127" i="2" s="1"/>
  <c r="T127" i="2" s="1"/>
  <c r="X126" i="2" s="1"/>
  <c r="W126" i="2" s="1"/>
  <c r="V126" i="2" s="1"/>
  <c r="U126" i="2" s="1"/>
  <c r="T126" i="2" s="1"/>
  <c r="X125" i="2" s="1"/>
  <c r="W125" i="2" s="1"/>
  <c r="V125" i="2" s="1"/>
  <c r="U125" i="2" s="1"/>
  <c r="T125" i="2" s="1"/>
  <c r="X124" i="2" s="1"/>
  <c r="W124" i="2" s="1"/>
  <c r="V124" i="2" s="1"/>
  <c r="U124" i="2" s="1"/>
  <c r="T124" i="2" s="1"/>
  <c r="X123" i="2" s="1"/>
  <c r="W123" i="2" s="1"/>
  <c r="V123" i="2" s="1"/>
  <c r="U123" i="2" s="1"/>
  <c r="D126" i="2"/>
  <c r="D124" i="2"/>
  <c r="X115" i="2"/>
  <c r="W115" i="2" s="1"/>
  <c r="V115" i="2" s="1"/>
  <c r="U115" i="2" s="1"/>
  <c r="T115" i="2" s="1"/>
  <c r="X113" i="2" s="1"/>
  <c r="W113" i="2"/>
  <c r="V113" i="2"/>
  <c r="U113" i="2" s="1"/>
  <c r="T113" i="2" s="1"/>
  <c r="X112" i="2" s="1"/>
  <c r="W112" i="2"/>
  <c r="V112" i="2" s="1"/>
  <c r="U112" i="2" s="1"/>
  <c r="T112" i="2" s="1"/>
  <c r="X111" i="2" s="1"/>
  <c r="W111" i="2"/>
  <c r="V111" i="2" s="1"/>
  <c r="U111" i="2" s="1"/>
  <c r="T111" i="2" s="1"/>
  <c r="X110" i="2" s="1"/>
  <c r="W110" i="2" s="1"/>
  <c r="V110" i="2" s="1"/>
  <c r="U110" i="2" s="1"/>
  <c r="T110" i="2" s="1"/>
  <c r="X109" i="2" s="1"/>
  <c r="W109" i="2" s="1"/>
  <c r="V109" i="2" s="1"/>
  <c r="U109" i="2" s="1"/>
  <c r="T109" i="2" s="1"/>
  <c r="X105" i="2" s="1"/>
  <c r="W105" i="2" s="1"/>
  <c r="V105" i="2" s="1"/>
  <c r="U105" i="2" s="1"/>
  <c r="D111" i="2"/>
  <c r="D110" i="2"/>
  <c r="D109" i="2"/>
  <c r="X100" i="2"/>
  <c r="W100" i="2" s="1"/>
  <c r="V100" i="2" s="1"/>
  <c r="U100" i="2" s="1"/>
  <c r="T100" i="2" s="1"/>
  <c r="X99" i="2" s="1"/>
  <c r="W99" i="2" s="1"/>
  <c r="V99" i="2" s="1"/>
  <c r="U99" i="2" s="1"/>
  <c r="T99" i="2" s="1"/>
  <c r="X97" i="2" s="1"/>
  <c r="W97" i="2" s="1"/>
  <c r="V97" i="2" s="1"/>
  <c r="U97" i="2" s="1"/>
  <c r="T97" i="2" s="1"/>
  <c r="X96" i="2" s="1"/>
  <c r="W96" i="2" s="1"/>
  <c r="V96" i="2" s="1"/>
  <c r="U96" i="2" s="1"/>
  <c r="T96" i="2" s="1"/>
  <c r="X95" i="2" s="1"/>
  <c r="W95" i="2" s="1"/>
  <c r="V95" i="2" s="1"/>
  <c r="U95" i="2" s="1"/>
  <c r="T95" i="2" s="1"/>
  <c r="X94" i="2" s="1"/>
  <c r="W94" i="2" s="1"/>
  <c r="V94" i="2" s="1"/>
  <c r="U94" i="2" s="1"/>
  <c r="T94" i="2" s="1"/>
  <c r="X90" i="2" s="1"/>
  <c r="W90" i="2" s="1"/>
  <c r="V90" i="2" s="1"/>
  <c r="U90" i="2" s="1"/>
  <c r="D97" i="2" s="1"/>
  <c r="D96" i="2"/>
  <c r="D95" i="2"/>
  <c r="X84" i="2"/>
  <c r="W84" i="2" s="1"/>
  <c r="V84" i="2" s="1"/>
  <c r="U84" i="2" s="1"/>
  <c r="T84" i="2" s="1"/>
  <c r="X82" i="2" s="1"/>
  <c r="W82" i="2" s="1"/>
  <c r="V82" i="2" s="1"/>
  <c r="U82" i="2" s="1"/>
  <c r="T82" i="2" s="1"/>
  <c r="X81" i="2" s="1"/>
  <c r="W81" i="2" s="1"/>
  <c r="V81" i="2" s="1"/>
  <c r="U81" i="2" s="1"/>
  <c r="T81" i="2" s="1"/>
  <c r="X80" i="2" s="1"/>
  <c r="W80" i="2" s="1"/>
  <c r="V80" i="2" s="1"/>
  <c r="U80" i="2" s="1"/>
  <c r="T80" i="2" s="1"/>
  <c r="X79" i="2" s="1"/>
  <c r="W79" i="2" s="1"/>
  <c r="V79" i="2" s="1"/>
  <c r="U79" i="2" s="1"/>
  <c r="T79" i="2" s="1"/>
  <c r="X78" i="2" s="1"/>
  <c r="W78" i="2" s="1"/>
  <c r="V78" i="2" s="1"/>
  <c r="U78" i="2" s="1"/>
  <c r="T78" i="2" s="1"/>
  <c r="X74" i="2" s="1"/>
  <c r="W74" i="2" s="1"/>
  <c r="V74" i="2" s="1"/>
  <c r="U74" i="2" s="1"/>
  <c r="D80" i="2"/>
  <c r="D79" i="2"/>
  <c r="X67" i="2"/>
  <c r="W67" i="2" s="1"/>
  <c r="V67" i="2" s="1"/>
  <c r="U67" i="2" s="1"/>
  <c r="T67" i="2" s="1"/>
  <c r="X65" i="2" s="1"/>
  <c r="W65" i="2" s="1"/>
  <c r="V65" i="2" s="1"/>
  <c r="U65" i="2" s="1"/>
  <c r="T65" i="2" s="1"/>
  <c r="X64" i="2" s="1"/>
  <c r="W64" i="2" s="1"/>
  <c r="V64" i="2" s="1"/>
  <c r="U64" i="2" s="1"/>
  <c r="T64" i="2" s="1"/>
  <c r="X63" i="2" s="1"/>
  <c r="W63" i="2" s="1"/>
  <c r="V63" i="2" s="1"/>
  <c r="U63" i="2" s="1"/>
  <c r="T63" i="2" s="1"/>
  <c r="X62" i="2" s="1"/>
  <c r="W62" i="2" s="1"/>
  <c r="V62" i="2" s="1"/>
  <c r="U62" i="2" s="1"/>
  <c r="T62" i="2" s="1"/>
  <c r="X61" i="2" s="1"/>
  <c r="W61" i="2" s="1"/>
  <c r="V61" i="2" s="1"/>
  <c r="U61" i="2" s="1"/>
  <c r="T61" i="2" s="1"/>
  <c r="X57" i="2" s="1"/>
  <c r="W57" i="2" s="1"/>
  <c r="V57" i="2" s="1"/>
  <c r="U57" i="2" s="1"/>
  <c r="D64" i="2" s="1"/>
  <c r="J65" i="2"/>
  <c r="D63" i="2"/>
  <c r="D62" i="2"/>
  <c r="J61" i="2"/>
  <c r="W49" i="2"/>
  <c r="T49" i="2"/>
  <c r="W44" i="2"/>
  <c r="T44" i="2"/>
  <c r="U31" i="2"/>
  <c r="AJ38" i="5" l="1"/>
  <c r="E100" i="2"/>
  <c r="I99" i="2"/>
  <c r="E63" i="24"/>
  <c r="J63" i="24"/>
  <c r="N67" i="6"/>
  <c r="E67" i="6"/>
  <c r="J103" i="21"/>
  <c r="E67" i="2"/>
  <c r="H62" i="11"/>
  <c r="E215" i="16"/>
  <c r="N141" i="16"/>
  <c r="N68" i="16"/>
  <c r="N141" i="17"/>
  <c r="E141" i="16"/>
  <c r="E68" i="16"/>
  <c r="E141" i="17"/>
  <c r="N68" i="17"/>
  <c r="E68" i="17"/>
  <c r="N215" i="16"/>
  <c r="T90" i="2"/>
  <c r="T74" i="2"/>
  <c r="D81" i="2"/>
  <c r="P51" i="11"/>
  <c r="P52" i="11" s="1"/>
  <c r="P53" i="11" s="1"/>
  <c r="P54" i="11" s="1"/>
  <c r="N68" i="15"/>
  <c r="E68" i="15"/>
  <c r="N141" i="15"/>
  <c r="E215" i="15"/>
  <c r="E141" i="15"/>
  <c r="N215" i="15"/>
  <c r="U34" i="2"/>
  <c r="T57" i="2"/>
  <c r="X21" i="2"/>
  <c r="P8" i="11"/>
  <c r="P9" i="11" s="1"/>
  <c r="P10" i="11" s="1"/>
  <c r="T136" i="2"/>
  <c r="D143" i="2"/>
  <c r="X27" i="2" s="1"/>
  <c r="T123" i="2"/>
  <c r="X120" i="2" s="1"/>
  <c r="W120" i="2" s="1"/>
  <c r="V120" i="2" s="1"/>
  <c r="U120" i="2" s="1"/>
  <c r="T120" i="2" s="1"/>
  <c r="D127" i="2"/>
  <c r="E130" i="2" s="1"/>
  <c r="D112" i="2"/>
  <c r="T105" i="2"/>
  <c r="E68" i="9"/>
  <c r="N68" i="9"/>
  <c r="E70" i="7"/>
  <c r="E68" i="8"/>
  <c r="N70" i="7"/>
  <c r="N68" i="8"/>
  <c r="U33" i="2"/>
  <c r="E146" i="2" l="1"/>
  <c r="F67" i="11" s="1"/>
  <c r="X22" i="2"/>
  <c r="E84" i="2"/>
  <c r="X25" i="2"/>
  <c r="E115" i="2"/>
  <c r="F41" i="11" s="1"/>
  <c r="X26" i="2"/>
  <c r="F49" i="11"/>
  <c r="X23" i="2"/>
  <c r="O53" i="5"/>
  <c r="W23" i="11" s="1"/>
  <c r="V25" i="11" s="1"/>
  <c r="F32" i="11"/>
  <c r="Y24" i="11" l="1"/>
  <c r="W24" i="11"/>
  <c r="W25" i="11" s="1"/>
  <c r="G69" i="2"/>
  <c r="L11" i="5" s="1"/>
  <c r="X28" i="2"/>
  <c r="U28" i="2" s="1"/>
  <c r="F50" i="11"/>
  <c r="F51" i="11" s="1"/>
  <c r="H50" i="11"/>
  <c r="P36" i="5" s="1"/>
  <c r="AI22" i="5"/>
  <c r="F23" i="11"/>
  <c r="H42" i="11"/>
  <c r="F42" i="11"/>
  <c r="E43" i="11" s="1"/>
  <c r="A31" i="5" s="1"/>
  <c r="F33" i="11"/>
  <c r="E34" i="11" s="1"/>
  <c r="A23" i="5" s="1"/>
  <c r="H33" i="11"/>
  <c r="I35" i="5"/>
  <c r="I21" i="5"/>
  <c r="F68" i="11"/>
  <c r="F6" i="11"/>
  <c r="I14" i="5"/>
  <c r="I29" i="5"/>
  <c r="Y25" i="11" l="1"/>
  <c r="Y26" i="11" s="1"/>
  <c r="Y27" i="11" s="1"/>
  <c r="O54" i="5" s="1"/>
  <c r="O55" i="5" s="1"/>
  <c r="F90" i="2" s="1"/>
  <c r="E25" i="11"/>
  <c r="Y24" i="5" s="1"/>
  <c r="H24" i="11"/>
  <c r="AI23" i="5" s="1"/>
  <c r="H7" i="11"/>
  <c r="E8" i="11"/>
  <c r="A16" i="5" s="1"/>
  <c r="C90" i="11"/>
  <c r="F90" i="11" s="1"/>
  <c r="E91" i="11" s="1"/>
  <c r="E92" i="11" s="1"/>
  <c r="E51" i="11"/>
  <c r="A36" i="5" s="1"/>
  <c r="F7" i="11"/>
  <c r="F24" i="11"/>
  <c r="H68" i="11"/>
  <c r="AM29" i="5" s="1"/>
  <c r="E69" i="11"/>
  <c r="Y30" i="5" s="1"/>
  <c r="I36" i="5"/>
  <c r="AG28" i="5"/>
  <c r="P30" i="5"/>
  <c r="I30" i="5"/>
  <c r="H39" i="11"/>
  <c r="H40" i="11"/>
  <c r="H51" i="11" l="1"/>
  <c r="H52" i="11" s="1"/>
  <c r="H53" i="11" s="1"/>
  <c r="C87" i="11"/>
  <c r="AG29" i="5"/>
  <c r="P27" i="5"/>
  <c r="P28" i="5" s="1"/>
  <c r="F69" i="11"/>
  <c r="AG30" i="5" s="1"/>
  <c r="P15" i="5"/>
  <c r="I15" i="5"/>
  <c r="F8" i="11"/>
  <c r="F25" i="11"/>
  <c r="AC24" i="5" s="1"/>
  <c r="AB23" i="5"/>
  <c r="F43" i="11"/>
  <c r="I31" i="5" s="1"/>
  <c r="P37" i="5" l="1"/>
  <c r="B87" i="11"/>
  <c r="H90" i="11"/>
  <c r="AJ42" i="5" s="1"/>
  <c r="H25" i="11"/>
  <c r="AJ24" i="5" s="1"/>
  <c r="H69" i="11"/>
  <c r="AM30" i="5" s="1"/>
  <c r="H8" i="11"/>
  <c r="I16" i="5"/>
  <c r="H43" i="11"/>
  <c r="H44" i="11" l="1"/>
  <c r="H45" i="11" s="1"/>
  <c r="I43" i="11"/>
  <c r="I42" i="11" s="1"/>
  <c r="H26" i="11"/>
  <c r="H70" i="11"/>
  <c r="H71" i="11" s="1"/>
  <c r="P16" i="5"/>
  <c r="H9" i="11"/>
  <c r="P31" i="5"/>
  <c r="AM31" i="5" l="1"/>
  <c r="E27" i="11"/>
  <c r="F27" i="11" s="1"/>
  <c r="H10" i="11"/>
  <c r="E15" i="11"/>
  <c r="H15" i="11" s="1"/>
  <c r="E13" i="11"/>
  <c r="H13" i="11" s="1"/>
  <c r="H46" i="11"/>
  <c r="P32" i="5" s="1"/>
  <c r="F34" i="11"/>
  <c r="I23" i="5" s="1"/>
  <c r="H29" i="11" l="1"/>
  <c r="H28" i="11"/>
  <c r="AI25" i="5" s="1"/>
  <c r="I22" i="5"/>
  <c r="H34" i="11"/>
  <c r="P23" i="5" s="1"/>
  <c r="P22" i="5"/>
  <c r="AL17" i="5"/>
  <c r="AK14" i="5"/>
  <c r="AK15" i="5"/>
  <c r="H35" i="11" l="1"/>
  <c r="AL18" i="5"/>
  <c r="B18" i="11" s="1"/>
  <c r="H17" i="11" s="1"/>
  <c r="H18" i="11" s="1"/>
  <c r="P24" i="5" l="1"/>
  <c r="H95" i="11"/>
  <c r="H96" i="11" s="1"/>
  <c r="H98" i="11" s="1"/>
  <c r="G44" i="2" s="1"/>
  <c r="P17" i="5"/>
  <c r="H20" i="11"/>
  <c r="H36" i="11"/>
  <c r="AL19" i="5"/>
</calcChain>
</file>

<file path=xl/sharedStrings.xml><?xml version="1.0" encoding="utf-8"?>
<sst xmlns="http://schemas.openxmlformats.org/spreadsheetml/2006/main" count="2096" uniqueCount="995">
  <si>
    <t>COMPLETAR DATOS EN CASILLAS DE COLOR             PARA GENERAR CONTRATOS Y ANEXAS</t>
  </si>
  <si>
    <t>FECHA Y LUGAR DEL CONTRATO</t>
  </si>
  <si>
    <t>CIUDAD EN LA QUE SE FIRMA EL CONTRATO</t>
  </si>
  <si>
    <t>BAHIA BLANCA</t>
  </si>
  <si>
    <t>DIA</t>
  </si>
  <si>
    <t>MES</t>
  </si>
  <si>
    <t>AÑO</t>
  </si>
  <si>
    <t>NOTA:</t>
  </si>
  <si>
    <t>Completar el MES con número.</t>
  </si>
  <si>
    <t>DATOS DEL COMITENTE</t>
  </si>
  <si>
    <t>TAREAS PROFESIONALES</t>
  </si>
  <si>
    <t>NOMBRE DEL COMITENTE</t>
  </si>
  <si>
    <t>-</t>
  </si>
  <si>
    <t>PROYECTO</t>
  </si>
  <si>
    <t>CUIT / CUIL DEL COMITENTE  (Ej: 20-DNI-0)</t>
  </si>
  <si>
    <t>PROYECTO y DIRECCION</t>
  </si>
  <si>
    <t>NOMBRE DEL REPRESENTANTE</t>
  </si>
  <si>
    <t>DNI DEL REPRESENTANTE</t>
  </si>
  <si>
    <t>TELEFONO/FAX DEL COMITENTE</t>
  </si>
  <si>
    <t>E-MAIL DEL COMITENTE</t>
  </si>
  <si>
    <t>DOMICILIO REAL DEL COMITENTE</t>
  </si>
  <si>
    <t xml:space="preserve">Nº </t>
  </si>
  <si>
    <t>PISO</t>
  </si>
  <si>
    <t>DPTO.</t>
  </si>
  <si>
    <t>LOC.</t>
  </si>
  <si>
    <t>C.P</t>
  </si>
  <si>
    <t>PROYECTO/DIRECCION y DIREC. Por Cont. Separados</t>
  </si>
  <si>
    <t>DOMICILIO LEGAL DEL COMITENTE</t>
  </si>
  <si>
    <t>PART.</t>
  </si>
  <si>
    <t>PCIA.</t>
  </si>
  <si>
    <t>BUENOS AIRES</t>
  </si>
  <si>
    <t>MEDICION</t>
  </si>
  <si>
    <t>INFORME TECNICO</t>
  </si>
  <si>
    <t>DATOS DEL PROFESIONAL</t>
  </si>
  <si>
    <t>MEDICION e INFORME TECNICO</t>
  </si>
  <si>
    <t>NOMBRE DEL PROFESIONAL</t>
  </si>
  <si>
    <t>PROYECTO e INSPECCION Y ENSAYO</t>
  </si>
  <si>
    <t>CUIT / CUIL DEL PROFESIONAL (Ej: 20-DNI-0)</t>
  </si>
  <si>
    <t>INSPECCION y ENSAYO</t>
  </si>
  <si>
    <t>DOMICILIO REAL DEL PROFESIONAL</t>
  </si>
  <si>
    <t>INSPECCION y ENSAYO de C.A.I.E.</t>
  </si>
  <si>
    <t>DOMICILIO LEGAL DEL PROFESIONAL</t>
  </si>
  <si>
    <t>TITULO DEL PROFESIONAL</t>
  </si>
  <si>
    <t>REPRESENTACION TECNICA</t>
  </si>
  <si>
    <t>MATRICULA DEL PROFESIONAL (Ej: T-99999)</t>
  </si>
  <si>
    <t>MAT. MUNICIPAL</t>
  </si>
  <si>
    <t>TEL</t>
  </si>
  <si>
    <t>HABILITACION DE ASCENSORES</t>
  </si>
  <si>
    <t>DATOS DE TAREA/S</t>
  </si>
  <si>
    <t>REPRESENTACION TECNICA e INSPECCION Y ENSAYO</t>
  </si>
  <si>
    <t>TAREA A REALIZAR POR EL PROFESIONAL</t>
  </si>
  <si>
    <t>Seleccionar tarea del menu desplegable</t>
  </si>
  <si>
    <t>PARA</t>
  </si>
  <si>
    <t>UBICACIÓN (CALLE) DE LA TAREA A REALIZAR</t>
  </si>
  <si>
    <t>LOCALIDAD</t>
  </si>
  <si>
    <t>PARTIDO</t>
  </si>
  <si>
    <t>PROVINCIA</t>
  </si>
  <si>
    <t>DATOS CATASTRALES</t>
  </si>
  <si>
    <t xml:space="preserve">CIRC.: </t>
  </si>
  <si>
    <t xml:space="preserve">SECC.: </t>
  </si>
  <si>
    <t xml:space="preserve">MZ.: </t>
  </si>
  <si>
    <t xml:space="preserve">PARC.: </t>
  </si>
  <si>
    <t xml:space="preserve">PARTIDA: </t>
  </si>
  <si>
    <t>ENTRE LAS CALLES</t>
  </si>
  <si>
    <t>y</t>
  </si>
  <si>
    <t>DATOS DEL CONTRATO</t>
  </si>
  <si>
    <t>PLAZO DE VIGENCIA DEL CONTRATO (NUMERO DE MESES)</t>
  </si>
  <si>
    <t>JURISDICCION DE TRIBUNALES ACTUANTES</t>
  </si>
  <si>
    <t>FORMA DE PAGO</t>
  </si>
  <si>
    <t>CONTADO</t>
  </si>
  <si>
    <t xml:space="preserve">CLAUSULAS Y CONDICIONES ESPECIALES </t>
  </si>
  <si>
    <t>Otras.</t>
  </si>
  <si>
    <t>POTENCIA A DEMANDAR</t>
  </si>
  <si>
    <t>Kw</t>
  </si>
  <si>
    <t>MONOFASICA</t>
  </si>
  <si>
    <t>INDUSTRIAL</t>
  </si>
  <si>
    <t>COMERCIAL</t>
  </si>
  <si>
    <t>TRIFASICA</t>
  </si>
  <si>
    <t>RESIDENCIAL</t>
  </si>
  <si>
    <t>OBSERVACIONES:</t>
  </si>
  <si>
    <t>EXPEDIENTE MUNICIPAL</t>
  </si>
  <si>
    <t>NÚMERO:</t>
  </si>
  <si>
    <t>LETRA:</t>
  </si>
  <si>
    <t>AÑO:</t>
  </si>
  <si>
    <t>MEDICION DE PUESTA A TIERRA:</t>
  </si>
  <si>
    <t>PRUEBA DE AISLACION:</t>
  </si>
  <si>
    <t>MARCA DEL TELURIMETRO</t>
  </si>
  <si>
    <t>MARCA DEL MEGOHMETRO</t>
  </si>
  <si>
    <t>MODELO</t>
  </si>
  <si>
    <t>Nro DE SERIE</t>
  </si>
  <si>
    <t>VALOR MEDIDO (OHMS)</t>
  </si>
  <si>
    <t>VALOR MEDIDO (MOHMS)</t>
  </si>
  <si>
    <t>Proy./Direc. y Direc. Por Cont. Sep.</t>
  </si>
  <si>
    <t>MEDIC./Proy. Direc y Direc. Por Cont. Sep.</t>
  </si>
  <si>
    <t>MEDICION e INSPECCION Y ENSAYO</t>
  </si>
  <si>
    <t>Insp. y Ens. de ____ JAB. DE Pta. a Tierra</t>
  </si>
  <si>
    <t>MEDICION - PROYECTO/DIRECCION</t>
  </si>
  <si>
    <t>Cat.</t>
  </si>
  <si>
    <t>3ª</t>
  </si>
  <si>
    <t>REPRESENTACION TECNICA e INSPECCIONY ENSAYO</t>
  </si>
  <si>
    <t>5ª</t>
  </si>
  <si>
    <t>F</t>
  </si>
  <si>
    <t>P/D y D. E.   1</t>
  </si>
  <si>
    <t>Proy.      2</t>
  </si>
  <si>
    <t>Medicion    3</t>
  </si>
  <si>
    <t>Inf. Tec.      4</t>
  </si>
  <si>
    <t>Insp. Y Ens.     5</t>
  </si>
  <si>
    <t>Repres. Tec.     6</t>
  </si>
  <si>
    <t>K1</t>
  </si>
  <si>
    <t>M1p+M1s</t>
  </si>
  <si>
    <t>BOCAS</t>
  </si>
  <si>
    <t>HP</t>
  </si>
  <si>
    <t>Bocas  PRO y PRY DIR.</t>
  </si>
  <si>
    <t>Bocas  MED e INF.</t>
  </si>
  <si>
    <t>HP   PRO y PRY DIR.</t>
  </si>
  <si>
    <t>HP     MED e INF.</t>
  </si>
  <si>
    <t>PARA REALIZAR LOS CALCULOS: INGRESE LOS DATOS EN LAS TAREAS CORRESPONDIENTES</t>
  </si>
  <si>
    <r>
      <t xml:space="preserve">Valor por </t>
    </r>
    <r>
      <rPr>
        <b/>
        <sz val="10"/>
        <color indexed="8"/>
        <rFont val="Arial"/>
        <family val="2"/>
      </rPr>
      <t>PROYECTO / DIREC. Y DIREC. Por Cont. Sep.</t>
    </r>
  </si>
  <si>
    <t>Motores</t>
  </si>
  <si>
    <t>CV</t>
  </si>
  <si>
    <t xml:space="preserve"> 1 a 5</t>
  </si>
  <si>
    <t>6 a 11</t>
  </si>
  <si>
    <t>12 a 20</t>
  </si>
  <si>
    <t>21 a 50</t>
  </si>
  <si>
    <t>+50</t>
  </si>
  <si>
    <t>CANT. DE MAQUINAS</t>
  </si>
  <si>
    <t>Hasta 5</t>
  </si>
  <si>
    <t>COMPUTO Y PRESUPUESTO</t>
  </si>
  <si>
    <t>C.E.P PROYECTO, DIRECCION, REP. TECNICA,</t>
  </si>
  <si>
    <t>TIMBRADO</t>
  </si>
  <si>
    <t>BE,BG</t>
  </si>
  <si>
    <t>5.1 a 10</t>
  </si>
  <si>
    <t>P</t>
  </si>
  <si>
    <t>10.1 a 50</t>
  </si>
  <si>
    <t>50.1 a 100</t>
  </si>
  <si>
    <t>C.E.P MEDICION E INFORME TECNICO (3,5%)</t>
  </si>
  <si>
    <t>CAAITBA</t>
  </si>
  <si>
    <t>100.1 a 200</t>
  </si>
  <si>
    <t>200.1 a 500</t>
  </si>
  <si>
    <t>Vi. Proy. Y Dir</t>
  </si>
  <si>
    <t>+ de 500</t>
  </si>
  <si>
    <t>Vi Total</t>
  </si>
  <si>
    <r>
      <t xml:space="preserve">Valor por </t>
    </r>
    <r>
      <rPr>
        <b/>
        <sz val="10"/>
        <color indexed="8"/>
        <rFont val="Arial"/>
        <family val="2"/>
      </rPr>
      <t>PROYECTO</t>
    </r>
  </si>
  <si>
    <t>Vi. Proy.</t>
  </si>
  <si>
    <r>
      <t xml:space="preserve">Valor por </t>
    </r>
    <r>
      <rPr>
        <b/>
        <sz val="10"/>
        <color indexed="8"/>
        <rFont val="Arial"/>
        <family val="2"/>
      </rPr>
      <t>MEDICION</t>
    </r>
  </si>
  <si>
    <t>Min. Inc. A</t>
  </si>
  <si>
    <t>BOCA</t>
  </si>
  <si>
    <t>Vi. Medic.</t>
  </si>
  <si>
    <r>
      <t xml:space="preserve">Valor por </t>
    </r>
    <r>
      <rPr>
        <b/>
        <sz val="10"/>
        <color indexed="8"/>
        <rFont val="Arial"/>
        <family val="2"/>
      </rPr>
      <t>INFORME TECNICO</t>
    </r>
  </si>
  <si>
    <t>Minimos de Tareas</t>
  </si>
  <si>
    <t>Cualquier Tarea</t>
  </si>
  <si>
    <t xml:space="preserve"> </t>
  </si>
  <si>
    <t>Vi. Informe</t>
  </si>
  <si>
    <r>
      <t xml:space="preserve">Valor por </t>
    </r>
    <r>
      <rPr>
        <b/>
        <sz val="10"/>
        <color indexed="8"/>
        <rFont val="Arial"/>
        <family val="2"/>
      </rPr>
      <t>INSPECCION Y ENSAYO ELECTROMECANICO</t>
    </r>
  </si>
  <si>
    <t>Vi. Insp. Ens</t>
  </si>
  <si>
    <r>
      <t xml:space="preserve">Valor por </t>
    </r>
    <r>
      <rPr>
        <b/>
        <sz val="10"/>
        <color indexed="8"/>
        <rFont val="Arial"/>
        <family val="2"/>
      </rPr>
      <t>REPRESENTACION TECNICA</t>
    </r>
  </si>
  <si>
    <t>Vi. Rep.Tec.</t>
  </si>
  <si>
    <t>En la ciudad de</t>
  </si>
  <si>
    <t>el dia</t>
  </si>
  <si>
    <t>de</t>
  </si>
  <si>
    <t>del año</t>
  </si>
  <si>
    <t>entre</t>
  </si>
  <si>
    <t>CUIT/CUIL Nº</t>
  </si>
  <si>
    <t>con domicilio real en</t>
  </si>
  <si>
    <t>N°</t>
  </si>
  <si>
    <t>Piso</t>
  </si>
  <si>
    <t>Dpto.</t>
  </si>
  <si>
    <t>de la localidad de</t>
  </si>
  <si>
    <t>y legal en</t>
  </si>
  <si>
    <t>.</t>
  </si>
  <si>
    <t>Representado en este acto por</t>
  </si>
  <si>
    <t>con DNI Nº</t>
  </si>
  <si>
    <t>en adelante el COMITENTE, y</t>
  </si>
  <si>
    <t xml:space="preserve">identificado con CUIT/CUIL Nº </t>
  </si>
  <si>
    <t>y con titulo profesional de</t>
  </si>
  <si>
    <t>, matricula C.T.P.B.A.</t>
  </si>
  <si>
    <t xml:space="preserve">de la </t>
  </si>
  <si>
    <t>y  legal  en</t>
  </si>
  <si>
    <t>localidad de</t>
  </si>
  <si>
    <t>, en  adelante  el  PROFESIONAL,  se  conviene  en  celebrar  el  siguiente  contrato:</t>
  </si>
  <si>
    <t>ARTICULO 1º:  El COMITENTE encomienda al PROFESIONAL lo siguiente:</t>
  </si>
  <si>
    <t>para</t>
  </si>
  <si>
    <t>del bien ubicado en el Partido de</t>
  </si>
  <si>
    <t>calle</t>
  </si>
  <si>
    <t xml:space="preserve">Circ.: </t>
  </si>
  <si>
    <t>Secc.:</t>
  </si>
  <si>
    <t>Mz.:</t>
  </si>
  <si>
    <t>Parc:</t>
  </si>
  <si>
    <t>Part:</t>
  </si>
  <si>
    <t xml:space="preserve">ARTICULO 4º: Se establece como plazo de vigencia del presente contrato </t>
  </si>
  <si>
    <t>meses, vencido el cual se deberán ratificar o rectificarse las condiciones</t>
  </si>
  <si>
    <t>condiciones pactadas, no pudiendo ser el honorario inferior al mínimo vigente en ese momento.</t>
  </si>
  <si>
    <t xml:space="preserve">              </t>
  </si>
  <si>
    <t xml:space="preserve">ARTICULO 5º: El COMITENTE abonará al PROFESIONAL sus honorarios conforme a la siguiente FORMA DE PAGO: </t>
  </si>
  <si>
    <t>,</t>
  </si>
  <si>
    <t xml:space="preserve"> teniendo el  derecho el PROFESIONAL a percibir, previo a la fecha de  presentación para el visado definitivo ante el  Colegio de  Técnicos de la</t>
  </si>
  <si>
    <t>Provincia de Buenos Aires, los honorarios correspondientes a las tareas ejecutadas.</t>
  </si>
  <si>
    <t xml:space="preserve"> serán indexados en base al Factor de Corrección establecido por el Colegio de Técnicos de la Pcia. de Buenos Aires.</t>
  </si>
  <si>
    <t xml:space="preserve"> se someten a la jurisdicción de los tribunales ordinarios de </t>
  </si>
  <si>
    <t xml:space="preserve">COMITENTE </t>
  </si>
  <si>
    <t>PROFESIONAL</t>
  </si>
  <si>
    <t xml:space="preserve">   CUIT/CUIL Nº</t>
  </si>
  <si>
    <t>Planilla anexa para determinación de honorarios</t>
  </si>
  <si>
    <t>Colegio de Técnicos de la Pcia. De Bs. As. – Ley 10.411</t>
  </si>
  <si>
    <t xml:space="preserve">Planilla anexa correspondiente al contrato celebrado el </t>
  </si>
  <si>
    <t>del mes de</t>
  </si>
  <si>
    <t>entre el comitente</t>
  </si>
  <si>
    <t>y el profesional</t>
  </si>
  <si>
    <t>para la obra</t>
  </si>
  <si>
    <t>situada en calle</t>
  </si>
  <si>
    <r>
      <t>N</t>
    </r>
    <r>
      <rPr>
        <sz val="9"/>
        <color theme="1"/>
        <rFont val="Calibri"/>
        <family val="2"/>
      </rPr>
      <t>°</t>
    </r>
  </si>
  <si>
    <t>DETERMINACION DEL HONORARIO</t>
  </si>
  <si>
    <t>Valor minimo de la  instalacion (V.I) =</t>
  </si>
  <si>
    <t>Vi=(k1*CV+K2*S+0,54 K3*T)*P*F+NE*Be+Ng*Bg+Na*Ba+Nac*Bac+NvBv</t>
  </si>
  <si>
    <r>
      <t>V.I (Resol. 161/95 Art. 2</t>
    </r>
    <r>
      <rPr>
        <sz val="9"/>
        <color theme="1"/>
        <rFont val="Calibri"/>
        <family val="2"/>
      </rPr>
      <t>°</t>
    </r>
    <r>
      <rPr>
        <sz val="9"/>
        <color theme="1"/>
        <rFont val="Arial"/>
        <family val="2"/>
      </rPr>
      <t>) =</t>
    </r>
  </si>
  <si>
    <t>a) Proyecto y Direccion Cat. S/tabla XVII</t>
  </si>
  <si>
    <t>V.I.</t>
  </si>
  <si>
    <t>a-1) Proy. 60</t>
  </si>
  <si>
    <t>% de V.I</t>
  </si>
  <si>
    <t>Hasta</t>
  </si>
  <si>
    <t>Total parcial (I)</t>
  </si>
  <si>
    <t>% tabla</t>
  </si>
  <si>
    <t>TOTAL</t>
  </si>
  <si>
    <t>a-2) Direc. 40 % de V.I.</t>
  </si>
  <si>
    <t>Supl. Dir. por Cont. Separados 100% de(a-2)</t>
  </si>
  <si>
    <t>Total parcial (II)</t>
  </si>
  <si>
    <t>Inciso a) Tabla XXI</t>
  </si>
  <si>
    <t>e) Proyecto 60% de V.I.</t>
  </si>
  <si>
    <t>c) Informe Tecnico (s/tit.II - art. 5°)</t>
  </si>
  <si>
    <t>S Tiempo empleado</t>
  </si>
  <si>
    <t>f) Representacion Tecnica</t>
  </si>
  <si>
    <t>d) Inspeccion y ensayo ()</t>
  </si>
  <si>
    <t>%</t>
  </si>
  <si>
    <t>Valores ingresados:</t>
  </si>
  <si>
    <t>Tarea:</t>
  </si>
  <si>
    <t>a)</t>
  </si>
  <si>
    <t>b)</t>
  </si>
  <si>
    <t>c)</t>
  </si>
  <si>
    <t>d)</t>
  </si>
  <si>
    <t>e)</t>
  </si>
  <si>
    <t>f)</t>
  </si>
  <si>
    <t>Hp:</t>
  </si>
  <si>
    <t>BE, BG:</t>
  </si>
  <si>
    <t>Cant. Maq.</t>
  </si>
  <si>
    <t>Comp. y presup.</t>
  </si>
  <si>
    <t>CÅLCULO PARA CONTRIBUCIÓN OBLIGATORIA (Art. 29 Ley 12,490)</t>
  </si>
  <si>
    <t>Total V.I.</t>
  </si>
  <si>
    <t>VISADO N°:</t>
  </si>
  <si>
    <t>Contribucion Art. 29 (aporte 10%)</t>
  </si>
  <si>
    <t>CUIT/CUIL N°:</t>
  </si>
  <si>
    <t>MATRICULA:</t>
  </si>
  <si>
    <t xml:space="preserve">                                            A</t>
  </si>
  <si>
    <t>AUTORIZACION PARA SOLICITUD DE                                SUMINISTRO DE ENERGIA ELECTRICA</t>
  </si>
  <si>
    <t>"Reglamento de Instalaciones Eléctricas en Inmuebles"                                                                                                                            según Ord. Municipalidad º Bahía Blanca Nº 11233</t>
  </si>
  <si>
    <t>El presente CERTIFICADO DE APTITUD DE INSTALACION ELECTRICA                                            se realiza para dar cumplimiento al punto 10.3 del Anexo complementario                                        de la Reglamentación para las instalaciones Eléctricas en Inmuebles.</t>
  </si>
  <si>
    <t>El que suscribe</t>
  </si>
  <si>
    <t>CUIT/CUIL:</t>
  </si>
  <si>
    <t>Instalador Electricista,</t>
  </si>
  <si>
    <t xml:space="preserve"> con Título Profesional:</t>
  </si>
  <si>
    <t>Matrícula Nº:</t>
  </si>
  <si>
    <t>Reg. Inst. Muni-</t>
  </si>
  <si>
    <t>cipal Nº</t>
  </si>
  <si>
    <t>con domicilio en calle:</t>
  </si>
  <si>
    <t>Nº:</t>
  </si>
  <si>
    <t>Piso:</t>
  </si>
  <si>
    <t>Dpto.:</t>
  </si>
  <si>
    <t>de la localidad de:</t>
  </si>
  <si>
    <t>Código Postal:</t>
  </si>
  <si>
    <t>Tel./Fax.:</t>
  </si>
  <si>
    <t>Declara bajo su propia responsabilidad que la instalación eléctrica que describe, ha sido realizada conforme a lo .</t>
  </si>
  <si>
    <t xml:space="preserve">establecido en el Reglamento de Instalaciones Eléctricas en inmuebles según Ord. Municipal Nº 11233, de Bahía </t>
  </si>
  <si>
    <t>Blanca</t>
  </si>
  <si>
    <t>DATOS DEL PROPIETARIO:</t>
  </si>
  <si>
    <t>Apellido y nombre:</t>
  </si>
  <si>
    <t>Domicilio legal calle:</t>
  </si>
  <si>
    <t>Localidad de:</t>
  </si>
  <si>
    <t>TEL. /Fax.:</t>
  </si>
  <si>
    <t>E-mail:</t>
  </si>
  <si>
    <t>DATOS DEL INMUEBLE:</t>
  </si>
  <si>
    <t>Partido:</t>
  </si>
  <si>
    <t>Provincia:</t>
  </si>
  <si>
    <t>Circunscripción:</t>
  </si>
  <si>
    <t>Sección:</t>
  </si>
  <si>
    <t>Manzana:</t>
  </si>
  <si>
    <t>Parcela:</t>
  </si>
  <si>
    <t>Partida:</t>
  </si>
  <si>
    <t>Calle:</t>
  </si>
  <si>
    <t>Departamento:</t>
  </si>
  <si>
    <t>Local:</t>
  </si>
  <si>
    <t>Entre:</t>
  </si>
  <si>
    <t>Tramitado bajo Exp. Municipal Nº</t>
  </si>
  <si>
    <t>Letra:</t>
  </si>
  <si>
    <t>Año:</t>
  </si>
  <si>
    <t>DATOS DE LA INSTALACION ELECTRICA:</t>
  </si>
  <si>
    <t>Potencia máxima a demandar:</t>
  </si>
  <si>
    <t>Monofásica:</t>
  </si>
  <si>
    <t>Trifásica:</t>
  </si>
  <si>
    <t>- Industrial:</t>
  </si>
  <si>
    <t>-Comercial:</t>
  </si>
  <si>
    <t>- Residencial:</t>
  </si>
  <si>
    <t>Observaciones:</t>
  </si>
  <si>
    <t xml:space="preserve"> INSTALADOR</t>
  </si>
  <si>
    <t>PROPIETARIO</t>
  </si>
  <si>
    <t>COLEGIO</t>
  </si>
  <si>
    <t>MUNICIPALIDAD</t>
  </si>
  <si>
    <t>Fecha:</t>
  </si>
  <si>
    <t xml:space="preserve">                                            B</t>
  </si>
  <si>
    <t>PLANILLA DE INSPECCION</t>
  </si>
  <si>
    <t>Anexo de la AUTORIZACION PARA SOLICITUD DE                                                  SUMINISTRO DE ENERGIA ELECTRICA</t>
  </si>
  <si>
    <t>Circ.:</t>
  </si>
  <si>
    <t xml:space="preserve"> Parc.:</t>
  </si>
  <si>
    <t>Part.:</t>
  </si>
  <si>
    <r>
      <t>N</t>
    </r>
    <r>
      <rPr>
        <sz val="10"/>
        <rFont val="Arial"/>
        <family val="2"/>
      </rPr>
      <t>°</t>
    </r>
  </si>
  <si>
    <t>Exp. Municipal Nº</t>
  </si>
  <si>
    <t>INSPECCION VISUAL</t>
  </si>
  <si>
    <t>CUMPLIDO</t>
  </si>
  <si>
    <t>SI</t>
  </si>
  <si>
    <t>NO</t>
  </si>
  <si>
    <t>1 - Correcta ejecución de cañería y bandeja.</t>
  </si>
  <si>
    <t>2 - Correcto conexionado de la instalación de puesta a tierra y ejecución de la misma.</t>
  </si>
  <si>
    <t>3 - En todos los tomacorrientes, bornes de tierra conectada al conductor de tierra.</t>
  </si>
  <si>
    <t>4 - Operación mecánica correcta de los aparatos de maniobra y protección.</t>
  </si>
  <si>
    <t>5 - Acción eficaz de los enclavamientos de los aparatos de maniobra y protección.</t>
  </si>
  <si>
    <t>6 - Correcta ejecución de las uniones eléctricas de los conductores.</t>
  </si>
  <si>
    <t>7 - Correcta aplicación del código de colores de conductores activos y de protección</t>
  </si>
  <si>
    <t>8 - Ubicación, características e inscripciones indicativas de los tableros principal y seccional.</t>
  </si>
  <si>
    <t>CONFORMIDAD EN EL PROYECTO Y LA REGLAMENTACION</t>
  </si>
  <si>
    <t>9 - Cantidad y destino de los circuitos.</t>
  </si>
  <si>
    <t>10 - Sección de los conductores</t>
  </si>
  <si>
    <t>11 - Sección del conductor de protección.</t>
  </si>
  <si>
    <t>12 - Medidas y características de los materiales de las canalizaciones.</t>
  </si>
  <si>
    <t>13 - Características nominales de los aparatos de maniobra y protección.</t>
  </si>
  <si>
    <t>14 - Potencia máxima a demandar KW.</t>
  </si>
  <si>
    <t>MEDICIONES</t>
  </si>
  <si>
    <t>15 - Continuidad de los conductores activos</t>
  </si>
  <si>
    <t>16 - Continuidad de las canalizaciones metálicas</t>
  </si>
  <si>
    <t>17 - Continuidad del conductor de protección.</t>
  </si>
  <si>
    <t>RESISTENCIA DE LA AISLACION DE LA INSTALACION</t>
  </si>
  <si>
    <t>Valor medido</t>
  </si>
  <si>
    <t>18 - Entre conductores de fase.</t>
  </si>
  <si>
    <t>MΩ</t>
  </si>
  <si>
    <t>19 - Entre conductores de fase unidos entre sí y neutro.</t>
  </si>
  <si>
    <t>20 - Entre conductores de fase unidos entre sí y conductor de protección.</t>
  </si>
  <si>
    <t>21 - Entre conductor neutro y conductor de protección.</t>
  </si>
  <si>
    <t>RESISTENCIA    P.A.T.</t>
  </si>
  <si>
    <t>22 - Tomacorriente de la instalación.</t>
  </si>
  <si>
    <t>Ω</t>
  </si>
  <si>
    <t>23 - Tomacorriente genérico de la instalación.</t>
  </si>
  <si>
    <t>24 - Masa genérica de la instalación.</t>
  </si>
  <si>
    <t>Telurimetro:</t>
  </si>
  <si>
    <t>Modelo:</t>
  </si>
  <si>
    <r>
      <t>N</t>
    </r>
    <r>
      <rPr>
        <sz val="10"/>
        <rFont val="Arial"/>
        <family val="2"/>
      </rPr>
      <t>° de Serie:</t>
    </r>
  </si>
  <si>
    <t>Megohmetro</t>
  </si>
  <si>
    <t xml:space="preserve">                                            C</t>
  </si>
  <si>
    <t>Valor de PAT:</t>
  </si>
  <si>
    <t>Ohms</t>
  </si>
  <si>
    <r>
      <t>•</t>
    </r>
    <r>
      <rPr>
        <sz val="11"/>
        <color theme="1"/>
        <rFont val="Calibri"/>
        <family val="2"/>
        <scheme val="minor"/>
      </rPr>
      <t xml:space="preserve"> Riego:</t>
    </r>
  </si>
  <si>
    <r>
      <t xml:space="preserve">• </t>
    </r>
    <r>
      <rPr>
        <sz val="11"/>
        <color theme="1"/>
        <rFont val="Calibri"/>
        <family val="2"/>
        <scheme val="minor"/>
      </rPr>
      <t>Obra p/comercio:</t>
    </r>
  </si>
  <si>
    <r>
      <t>•</t>
    </r>
    <r>
      <rPr>
        <sz val="11"/>
        <color theme="1"/>
        <rFont val="Calibri"/>
        <family val="2"/>
        <scheme val="minor"/>
      </rPr>
      <t xml:space="preserve"> Obra nueva:</t>
    </r>
  </si>
  <si>
    <t xml:space="preserve">"Reglamento de Instalaciones Eléctricas en Inmuebles"                                                                                                                            </t>
  </si>
  <si>
    <t>El que suscribe:</t>
  </si>
  <si>
    <t>con Título Profesional de:</t>
  </si>
  <si>
    <t>Reg. Inst. Munici-</t>
  </si>
  <si>
    <t>pal Nº:</t>
  </si>
  <si>
    <t>establecido en el Reglamento de Instalaciones Eléctricas en inmuebles.</t>
  </si>
  <si>
    <t>Nª</t>
  </si>
  <si>
    <t>DATOS DE LA INSTALACION ELECTRICA A ALIMENTAR</t>
  </si>
  <si>
    <t>PROPIETARIO:</t>
  </si>
  <si>
    <t>Se detalla a continuación la documentación a presentar por el matriculado:</t>
  </si>
  <si>
    <t>FECHA:</t>
  </si>
  <si>
    <t xml:space="preserve"> CONTRATACION OBLIGATORIA DE TAREAS PROFESIONALES</t>
  </si>
  <si>
    <t>PROYECTO Y DIRECCION</t>
  </si>
  <si>
    <t>a) DETERMINACION DEL HONORARIO</t>
  </si>
  <si>
    <t>Parcial</t>
  </si>
  <si>
    <t>Acumulado</t>
  </si>
  <si>
    <t>C-1) Proyecto y Direccion Cat. S/tabla XVII</t>
  </si>
  <si>
    <t>TOTAL (V.I.)</t>
  </si>
  <si>
    <t>$</t>
  </si>
  <si>
    <t>s/los sigtes.</t>
  </si>
  <si>
    <t>a1) Descomposicion de Honorario</t>
  </si>
  <si>
    <t>EXCEDENTE</t>
  </si>
  <si>
    <t xml:space="preserve">d-1 ) Proyecto </t>
  </si>
  <si>
    <t xml:space="preserve">d-2 ) Direccion </t>
  </si>
  <si>
    <t>Sup.Direc. Por Cont. Separados 100% de  d-2</t>
  </si>
  <si>
    <t xml:space="preserve">TOTAL </t>
  </si>
  <si>
    <t>e) Honorario Por Proyecto</t>
  </si>
  <si>
    <t>INCISO A</t>
  </si>
  <si>
    <t>INCISO B</t>
  </si>
  <si>
    <t xml:space="preserve">Inciso a) Tabla XXI </t>
  </si>
  <si>
    <t>S/inciso a()</t>
  </si>
  <si>
    <t>S/inciso b()</t>
  </si>
  <si>
    <t xml:space="preserve"> HASTA</t>
  </si>
  <si>
    <t>SUB-TOTAL</t>
  </si>
  <si>
    <t>INSPECCION Y ENSAYO</t>
  </si>
  <si>
    <t>SE CONSIGNA EL MONTO DEL HONORARIO EN PESOS:</t>
  </si>
  <si>
    <t xml:space="preserve">        ARTICULO 3º: A los fines indicativos el  honorario mínimo calculado el día de la fecha se practica la liquidación provisoria en planilla adjunta,</t>
  </si>
  <si>
    <t xml:space="preserve"> a los efectos de la determinación del impuesto a los sellos que devenga el presente contrato, se consigna el monto del honorario actual de pesos:</t>
  </si>
  <si>
    <t xml:space="preserve">        ARTICULO 6º: Cuando el PROFESIONAL no perciba sus honorarios en los plazos estipulados, se producirá la mora de pleno derecho y los mismos</t>
  </si>
  <si>
    <t xml:space="preserve">        ARTICULO 7º:  Con cada percepción de honorarios, el PROFESIONAL deberá ejecutar los aportes previsionales que obliga la ley 12490 (art.º 26), </t>
  </si>
  <si>
    <t>los que darán fecha cierta para determinar los valores mínimos aplicables, que corresponderán a las liquidaciones practicadas en planilla adjunta.</t>
  </si>
  <si>
    <t>vigencia de una actualización de aranceles conforme a lo establecido por el Decreto 544/78 o sus modificatorios, sin ser susceptibles de reajuste a</t>
  </si>
  <si>
    <t xml:space="preserve">      honorarios percibidos en el período anterior.</t>
  </si>
  <si>
    <t xml:space="preserve">        ARTICULO 8º: A los fines previstos en el artículo 7º, los depósitos de aportes previsionales, hechos antes del décimo día corrido de iniciada la </t>
  </si>
  <si>
    <t xml:space="preserve">     ARTICULO 12º: Para todos los efectos legales emergentes del presente contrato, las partes constituyen domicilio legal en los arriba indicados y
</t>
  </si>
  <si>
    <t xml:space="preserve">   ARTICULO 9º:  Serán de aplicación todas las disposiciones previstas en el arancel aprobado por Decreto 6964/65, o sus modificatorios, siendo</t>
  </si>
  <si>
    <t xml:space="preserve">  a cargo del COMITENTE los gastos extraordinarios  previstos en el Artículo 11º del Título I del mismo.</t>
  </si>
  <si>
    <t>Completar aquí el objetivo de la tarea</t>
  </si>
  <si>
    <t>Dejar como aparece (Otras.) la siguiente fila o agregar texto SOLO si existiera clausula o condicion especial, y de hacerlo, tener en cuenta que se agregara al final del contrato. (Revisar antes de la impresion).                                         Hasta 100 caracteres</t>
  </si>
  <si>
    <t>Proyecto e inspección</t>
  </si>
  <si>
    <t>X</t>
  </si>
  <si>
    <t>HON. MINIMO</t>
  </si>
  <si>
    <t>MIN. INF. TEC.</t>
  </si>
  <si>
    <t>CANTIDAD DE JABALINAS</t>
  </si>
  <si>
    <t>MONTO MÍNIMO</t>
  </si>
  <si>
    <r>
      <rPr>
        <b/>
        <u/>
        <sz val="10"/>
        <color rgb="FFFF0000"/>
        <rFont val="Arial"/>
        <family val="2"/>
      </rPr>
      <t>NOTA:</t>
    </r>
    <r>
      <rPr>
        <b/>
        <sz val="10"/>
        <color indexed="8"/>
        <rFont val="Arial"/>
        <family val="2"/>
      </rPr>
      <t xml:space="preserve"> Para calculo de honorario de medicion de puesta a tierra, </t>
    </r>
  </si>
  <si>
    <t>cargar las jabalinas y bocas de la instalacion sin discriminar fuerza motriz.</t>
  </si>
  <si>
    <r>
      <t xml:space="preserve">Valor por </t>
    </r>
    <r>
      <rPr>
        <b/>
        <sz val="10"/>
        <color indexed="8"/>
        <rFont val="Arial"/>
        <family val="2"/>
      </rPr>
      <t>INSPECCION Y ENSAYO PROTOCOLO 900/15</t>
    </r>
  </si>
  <si>
    <t>MINIMO 900/15 DESDE CARGA DE DATOS</t>
  </si>
  <si>
    <r>
      <rPr>
        <b/>
        <u/>
        <sz val="11"/>
        <color rgb="FFFF0000"/>
        <rFont val="Arial"/>
        <family val="2"/>
      </rPr>
      <t>NOTA:</t>
    </r>
    <r>
      <rPr>
        <b/>
        <sz val="11"/>
        <color indexed="8"/>
        <rFont val="Arial"/>
        <family val="2"/>
      </rPr>
      <t xml:space="preserve"> Para calculo de honorario de medicion de puesta a tierra, </t>
    </r>
  </si>
  <si>
    <t>Estudio de licitación</t>
  </si>
  <si>
    <t>Informe Técnico</t>
  </si>
  <si>
    <t>Medición e Inf. Tec.</t>
  </si>
  <si>
    <t>Protocolo 900/15 cat 3</t>
  </si>
  <si>
    <t>Protocolo 900/15 cat 5</t>
  </si>
  <si>
    <t>Honorario mínimo (Monto mínimo del Contrato)</t>
  </si>
  <si>
    <t>INSTALADOR:</t>
  </si>
  <si>
    <t>RECIBÍ CONFORME</t>
  </si>
  <si>
    <r>
      <t xml:space="preserve"> </t>
    </r>
    <r>
      <rPr>
        <b/>
        <sz val="12"/>
        <color indexed="9"/>
        <rFont val="Arial"/>
        <family val="2"/>
      </rPr>
      <t>PROTOCOLO DE MEDICIÓN DE LA PUESTA A TIERRA Y CONTINUIDAD DE
                                                           LAS MASAS</t>
    </r>
  </si>
  <si>
    <t>DATOS DE LA MEDICIÓN</t>
  </si>
  <si>
    <t>--------------------------</t>
  </si>
  <si>
    <t>SEGÚN NORMAS</t>
  </si>
  <si>
    <t>DOCUMENTACIÓN QUE SE ADJUNTARA A LA MEDICIÓN</t>
  </si>
  <si>
    <t>FIRMA, ACLARACION Y REGISTRO DEL PROFESIONAL INTERVINENTE</t>
  </si>
  <si>
    <t>Hoja 1/3</t>
  </si>
  <si>
    <r>
      <t xml:space="preserve"> 
</t>
    </r>
    <r>
      <rPr>
        <b/>
        <sz val="12"/>
        <color indexed="9"/>
        <rFont val="Arial"/>
        <family val="2"/>
      </rPr>
      <t xml:space="preserve">PROTOCOLO DE MEDICIÓN DE LA PUESTA A TIERRA Y CONTINUIDAD DE LAS MASAS
                                                    </t>
    </r>
  </si>
  <si>
    <t>Medición de la puesta a tierra</t>
  </si>
  <si>
    <t>Continuidad de las masas</t>
  </si>
  <si>
    <t>PILAR</t>
  </si>
  <si>
    <t>SECO</t>
  </si>
  <si>
    <t>PROTECCION DE PERSONAL</t>
  </si>
  <si>
    <t>TT</t>
  </si>
  <si>
    <t>DD</t>
  </si>
  <si>
    <t>Hoja 2/3</t>
  </si>
  <si>
    <t>LOCALIDAD:</t>
  </si>
  <si>
    <t>DIRECCIÓN:</t>
  </si>
  <si>
    <t xml:space="preserve"> PROVINCIA:</t>
  </si>
  <si>
    <t xml:space="preserve"> C.U.I.T.:</t>
  </si>
  <si>
    <t xml:space="preserve"> C.P:</t>
  </si>
  <si>
    <t>RAZÓN SOCIAL:</t>
  </si>
  <si>
    <t>PROTOCOLO DE MEDICIÓN DE LA PUESTA A TIERRA Y CONTINUIDAD DE LAS MASAS</t>
  </si>
  <si>
    <t>ANÁLISIS DE LOS DATOS Y MEJORAS A REALIZAR</t>
  </si>
  <si>
    <t>Hoja 3/3</t>
  </si>
  <si>
    <t>C.P.:</t>
  </si>
  <si>
    <t>PROVINCIA:</t>
  </si>
  <si>
    <t>C.P:</t>
  </si>
  <si>
    <t>C.U.I.T.:</t>
  </si>
  <si>
    <t>FECHA DE CALIBRACIÓN DE INSTRUMENTAL UTILIZADO:</t>
  </si>
  <si>
    <t xml:space="preserve">FECHA DE LA MEDICIÓN:
</t>
  </si>
  <si>
    <t xml:space="preserve">HORA DE INICIO:
</t>
  </si>
  <si>
    <t xml:space="preserve">HORA DE FINALIZACIÓN:
</t>
  </si>
  <si>
    <t xml:space="preserve">RESULTADOS OBTENIDOS:
</t>
  </si>
  <si>
    <t xml:space="preserve"> OBSERVACIONES:
</t>
  </si>
  <si>
    <t>CERTIFICADO DE CALIBRACIÓN.
PLANO O CROQUIS.</t>
  </si>
  <si>
    <r>
      <t xml:space="preserve">(7) </t>
    </r>
    <r>
      <rPr>
        <b/>
        <sz val="9"/>
        <color indexed="8"/>
        <rFont val="Trebuchet MS"/>
        <family val="2"/>
      </rPr>
      <t>MARCA, MODELO Y NUMERO DE SERIE DEL INSTRUMENTO UTILIZADO:</t>
    </r>
  </si>
  <si>
    <r>
      <t xml:space="preserve"> </t>
    </r>
    <r>
      <rPr>
        <sz val="6"/>
        <rFont val="Arial"/>
        <family val="2"/>
      </rPr>
      <t>Numero de 
toma de tierra</t>
    </r>
  </si>
  <si>
    <t>Sector</t>
  </si>
  <si>
    <t>Descripciónde la condición
del terreno al momento de la 
Medición: Lecho seco/Arcilloso/
Pantanoso/Lluvia reciente/Arenoso
Seco o  Humedo/Otro.</t>
  </si>
  <si>
    <t xml:space="preserve">Uso de la puesta a tierra:
Toma de tierra del neutro de transformador/
Toma de tierra de seguridad de las Masas/
De protección de equipos electrónicos/
De informática/ De iluminación/
De pararrayos/Otros.
</t>
  </si>
  <si>
    <t>Esquema de
conexión  a tierra
utilizado: 
TT/TN-S/TN-C/TN-
C-S/IT</t>
  </si>
  <si>
    <t>Valor obtenido
con la medición
expresado en ohm
(Ω)</t>
  </si>
  <si>
    <r>
      <t xml:space="preserve"> C</t>
    </r>
    <r>
      <rPr>
        <sz val="6"/>
        <rFont val="Arial"/>
        <family val="2"/>
      </rPr>
      <t>umple
SI / NO</t>
    </r>
  </si>
  <si>
    <r>
      <t xml:space="preserve"> </t>
    </r>
    <r>
      <rPr>
        <sz val="6"/>
        <rFont val="Arial"/>
        <family val="2"/>
      </rPr>
      <t xml:space="preserve">El circuito de 
puesta a tierra 
es continuo y
 Permanente: 
SI / NO
</t>
    </r>
  </si>
  <si>
    <t xml:space="preserve"> SI / NO</t>
  </si>
  <si>
    <t xml:space="preserve"> Para la protección
 contra contactos indirectos
 se utiliza: 
dispositivo diferencial (DD),
 interruptor automático (IA)
 o fusible (Fus)</t>
  </si>
  <si>
    <t xml:space="preserve"> ¿El dispositivo de 
protección empleado puede
 desconectar en forma 
automática la alimentación
 para lograr la protección
 contra los contactos
 indirectos? 
SI / NO</t>
  </si>
  <si>
    <r>
      <t xml:space="preserve"> </t>
    </r>
    <r>
      <rPr>
        <sz val="7"/>
        <rFont val="Arial"/>
        <family val="2"/>
      </rPr>
      <t>Información adicional:</t>
    </r>
  </si>
  <si>
    <t>LOCAL</t>
  </si>
  <si>
    <t xml:space="preserve">       ARTICULO 10º: Cláusulas y condiciones especiales:</t>
  </si>
  <si>
    <t xml:space="preserve">           ARTICULO 2º: Por las tareas detalladas en el artículo anterior, el COMITENTE abona al PROFESIONAL el honorario  convenido en el artículo 3º, el que no podrá ser inferior al resultante de la aplicación del Arancel para la regulación de Honorarios a  los Profesionales Técnicos de la Provincia de Buenos Aires, que ambas partes declaran conocer y se obligan a respetar,  y cuyo monto definitivo se determinará en el momento de su percepción, parcial o total,  según los valores mínimos.</t>
  </si>
  <si>
    <t>g)</t>
  </si>
  <si>
    <t>Jabalinas</t>
  </si>
  <si>
    <t>g) Inspeccion y ensayo protocolo 900/15</t>
  </si>
  <si>
    <t>g) Inspeccion y Ensayo protocolo 900/15</t>
  </si>
  <si>
    <r>
      <t xml:space="preserve"> </t>
    </r>
    <r>
      <rPr>
        <sz val="7.5"/>
        <color indexed="8"/>
        <rFont val="Trebuchet MS"/>
        <family val="2"/>
      </rPr>
      <t>RECOMENDACIONES PARA LA ADECUACIÓN A LA LEGISLACIÓN VIGENTE.</t>
    </r>
  </si>
  <si>
    <t>CONCLUSIONES.</t>
  </si>
  <si>
    <t>DOMICILIO:</t>
  </si>
  <si>
    <t>NOMENCLATRA CATASTRAL:</t>
  </si>
  <si>
    <t>CIRC.</t>
  </si>
  <si>
    <t>SECC.</t>
  </si>
  <si>
    <t>MZ.</t>
  </si>
  <si>
    <t>PLA.</t>
  </si>
  <si>
    <t>PDA.</t>
  </si>
  <si>
    <t>PROFESIONAL:</t>
  </si>
  <si>
    <t>El siguiente informe se realiza para dar cumplimiento al punto 10.3 del "Anexo de la reglamentación para la ejecución de Instalaciones Eléctricas en Inmuebles de AEA" según la Ordenanza de la Municipalidad de Bahía Blanca Nº 11233</t>
  </si>
  <si>
    <t>DESCRIPCION DE LA INSTALACIÓN ELECTRICA</t>
  </si>
  <si>
    <t>Se encuentra uicado en el frente de la vivienda y contiene un tablero general de 8 bocas junto con el gabinete de medidor y la conexión de puesta a tierra.</t>
  </si>
  <si>
    <t>Son dos y estan conformados por termica y disyuntor generales.</t>
  </si>
  <si>
    <t>˃TABLEROS</t>
  </si>
  <si>
    <t>˃CANALIZACIONES</t>
  </si>
  <si>
    <t>˃CONDUCTORES</t>
  </si>
  <si>
    <t>˃CIRCUITOS</t>
  </si>
  <si>
    <t>˃PUESTA A TIERRA</t>
  </si>
  <si>
    <t xml:space="preserve"> El profesional, no será responsable de los trabajos faltantes en el local, ni de vicios ocultos, ni de las modificaciones posteriores.</t>
  </si>
  <si>
    <t>INFORME TECNICO DE LA INSTALACION ELECTRICA</t>
  </si>
  <si>
    <t>Hoja 1</t>
  </si>
  <si>
    <t>˃ESQUEMA DE CIRCUITOS</t>
  </si>
  <si>
    <t>˃PLANILLA TOTALIZADORA</t>
  </si>
  <si>
    <t>Hoja 2</t>
  </si>
  <si>
    <t>Hoja 3</t>
  </si>
  <si>
    <t>˃IMÁGENES</t>
  </si>
  <si>
    <t>˃CALCULOS</t>
  </si>
  <si>
    <t>Se encontrarán en el pilar (ya existente), en planta baja y en planta alta del inmueble y contendrán…</t>
  </si>
  <si>
    <t>DESCRIPCION DE LA FUTURA INSTALACIÓN ELECTRICA</t>
  </si>
  <si>
    <t>˃ACOMETIDA</t>
  </si>
  <si>
    <t>Se desarrollará mediante cañería embutida y con cable normalizado de ….</t>
  </si>
  <si>
    <t>CALCULO DE PROTECCIONES</t>
  </si>
  <si>
    <t>PARA USO LIBRE -COLOCAR TITULO-</t>
  </si>
  <si>
    <t>S Viaje/movilidad</t>
  </si>
  <si>
    <t>V: Tensión de rede [Volt]</t>
  </si>
  <si>
    <t>Rpat: Resistencia de la puesta a tierra [Ohm]</t>
  </si>
  <si>
    <t>Rtr: Resistencia del transformador empresa de energía= 1,5 [Ohm]</t>
  </si>
  <si>
    <t xml:space="preserve">Icc= </t>
  </si>
  <si>
    <t>/</t>
  </si>
  <si>
    <t>(</t>
  </si>
  <si>
    <t>+</t>
  </si>
  <si>
    <t>)</t>
  </si>
  <si>
    <t>A</t>
  </si>
  <si>
    <t>INTERRUPTOR DE CORTE GENERAL</t>
  </si>
  <si>
    <t>VALOR DE PAT</t>
  </si>
  <si>
    <t>TENSIÓN</t>
  </si>
  <si>
    <t>VALOR ADMISIBLE</t>
  </si>
  <si>
    <t>CALCULO DE CAIDA DE TENSIÓN</t>
  </si>
  <si>
    <t>para ΔV &lt; 5% de la tensión de red.</t>
  </si>
  <si>
    <t>Donde:</t>
  </si>
  <si>
    <t>ΔV: Caída de tensión admisible de la línea. [Volt]</t>
  </si>
  <si>
    <t>I: Intensidad de corriente del circuito mas desfavorable. [Amper]</t>
  </si>
  <si>
    <t>L: Longitud del circuito más desfavorable [Metro]</t>
  </si>
  <si>
    <t>S: Sección del conductor del circuito más desfavorable. [mm²]</t>
  </si>
  <si>
    <t>C: Conductividad del cobre = 58 [M/Ω.mm²]</t>
  </si>
  <si>
    <t>ΔV=</t>
  </si>
  <si>
    <t>0,8 representa el cos φ</t>
  </si>
  <si>
    <t>Volt</t>
  </si>
  <si>
    <t>CUMPLE</t>
  </si>
  <si>
    <t>CAIDA DE TENSION</t>
  </si>
  <si>
    <t>VALOR</t>
  </si>
  <si>
    <t>SECCION DE CABLE</t>
  </si>
  <si>
    <t>MM²</t>
  </si>
  <si>
    <t>POTENCIA</t>
  </si>
  <si>
    <t>CIRCUITO MAS DESFAVORABLE</t>
  </si>
  <si>
    <t>WATT</t>
  </si>
  <si>
    <t>M</t>
  </si>
  <si>
    <t>LONG.</t>
  </si>
  <si>
    <t>V</t>
  </si>
  <si>
    <t>CORRIENTE</t>
  </si>
  <si>
    <t>MEMORIA DESCRIPTIVA DE LA INSTALACION ELECTRICA</t>
  </si>
  <si>
    <t>ΔV</t>
  </si>
  <si>
    <t>=</t>
  </si>
  <si>
    <t>L</t>
  </si>
  <si>
    <t>I</t>
  </si>
  <si>
    <t>S</t>
  </si>
  <si>
    <t>C</t>
  </si>
  <si>
    <t>Cos φ</t>
  </si>
  <si>
    <t>Cos φ: Tomaremos un valor de 0,8</t>
  </si>
  <si>
    <t>VALOR DE BOCA:</t>
  </si>
  <si>
    <t>VALOR DE HP:</t>
  </si>
  <si>
    <t>VALOR DE UNIDAD REFERENCIAL:</t>
  </si>
  <si>
    <t>MÍNIMO INFORME TÉCNICO:</t>
  </si>
  <si>
    <t>MÍNIMO MEDICION E INFORME TÉCNICO:</t>
  </si>
  <si>
    <t>MÍNIMO MEDICIÓN:</t>
  </si>
  <si>
    <t>MÍNIMO REPRESENTACIÓN TÉCNICA:</t>
  </si>
  <si>
    <t>MÍNIMO PROYECTO E INSPECCIÓN Y ENSAYO:</t>
  </si>
  <si>
    <t>MÍNIMO PROYECTO:</t>
  </si>
  <si>
    <t>MÍNIMO INSPECCION Y ENSAYO:</t>
  </si>
  <si>
    <t>INCISO A:</t>
  </si>
  <si>
    <t>INCISO B:</t>
  </si>
  <si>
    <t>MÍNIMO PROTOCOLO DE PUESTA A TIERRA 900/15</t>
  </si>
  <si>
    <t>CATEGORÍA 3°:</t>
  </si>
  <si>
    <t>CATEGORÍA 5°:</t>
  </si>
  <si>
    <t>MÍNIMO PROTOCOLO DE MEDICION DE PUESTA A TIERRA RES. 1209/21</t>
  </si>
  <si>
    <t xml:space="preserve">DE 1 A 3 JABALINAS: </t>
  </si>
  <si>
    <t>DE 4 A 6 JABALINAS:</t>
  </si>
  <si>
    <t>MAS UNA TAREA MINIMA CADA 5 JABALINAS EXCEDENTES.</t>
  </si>
  <si>
    <t>DE 7 A 20 JABALINAS:</t>
  </si>
  <si>
    <t xml:space="preserve">MAS DE 20 JABALINAS: 3 VECES EL HONORARIO DE TRES TAREAS MINIMAS, </t>
  </si>
  <si>
    <t>MÍNIMO ESTUDIO DE LICITACIÓN:</t>
  </si>
  <si>
    <t>˃PILAR</t>
  </si>
  <si>
    <t>Serán desarrolladas con materiales normalizados…..</t>
  </si>
  <si>
    <t>If=V/(Rpat+Rtr); donde:</t>
  </si>
  <si>
    <t>If: Corriente de falla, defecto o fuga</t>
  </si>
  <si>
    <t>ASCENSORES</t>
  </si>
  <si>
    <t>Cantidad de inspecciones</t>
  </si>
  <si>
    <t>Cantidad de maquinas</t>
  </si>
  <si>
    <t>HONORARIO:</t>
  </si>
  <si>
    <t>Hon. Mín.=(Cant. Insp.+1).0.080.(tarea mín.).(cant. de máq.)</t>
  </si>
  <si>
    <t>COMPLETAR AQUÍ LOS VALORES</t>
  </si>
  <si>
    <t>b) Mediciones: Titulo VIII (exc. Incs C Y d)</t>
  </si>
  <si>
    <t>c) Informe Tecnico (s/tit.II -art. 5º)</t>
  </si>
  <si>
    <t>d) Inspeccion y Ensayo Electromecanico</t>
  </si>
  <si>
    <t>h) Representacion Tecnica de ascensores</t>
  </si>
  <si>
    <t>inspecciones</t>
  </si>
  <si>
    <t>máquinas</t>
  </si>
  <si>
    <t>APROBADO:</t>
  </si>
  <si>
    <t>OBSERVADO:</t>
  </si>
  <si>
    <t>*El propietario autoriza a que la instalación eléctrica sea inspeccionada por la</t>
  </si>
  <si>
    <t>Municipalidad correspondiente y/o los Colegios Profesionales.</t>
  </si>
  <si>
    <r>
      <t xml:space="preserve">El presente CERTIFICADO DE APTITUD DE INSTALACION ELECTRICA se realiza para dar cumplimiento a lo solicitado por la                                                                                                                    </t>
    </r>
    <r>
      <rPr>
        <b/>
        <u/>
        <sz val="9"/>
        <rFont val="Arial"/>
        <family val="2"/>
      </rPr>
      <t>Cooperativa Eléctrica de Monte Hermoso</t>
    </r>
    <r>
      <rPr>
        <sz val="9"/>
        <rFont val="Arial"/>
        <family val="2"/>
      </rPr>
      <t>.</t>
    </r>
  </si>
  <si>
    <t>FIRMA DEL INSTALADOR</t>
  </si>
  <si>
    <t>FIRMA DEL COMITENTE</t>
  </si>
  <si>
    <t>INFORME TECNICO SOLO A+B</t>
  </si>
  <si>
    <t xml:space="preserve"> (VALIDO INSPECCION VISUAL)</t>
  </si>
  <si>
    <t>A+B desde carga de datos</t>
  </si>
  <si>
    <t>Honorario calculado</t>
  </si>
  <si>
    <t>DIRECCION POR CONTRATOS</t>
  </si>
  <si>
    <t>SEPARADOS / DIRECCION EJECUTIVA</t>
  </si>
  <si>
    <t>•Industrial</t>
  </si>
  <si>
    <r>
      <t>•C</t>
    </r>
    <r>
      <rPr>
        <sz val="11"/>
        <color theme="1"/>
        <rFont val="Calibri"/>
        <family val="2"/>
        <scheme val="minor"/>
      </rPr>
      <t>omercial:</t>
    </r>
  </si>
  <si>
    <r>
      <t>•</t>
    </r>
    <r>
      <rPr>
        <sz val="11"/>
        <color theme="1"/>
        <rFont val="Calibri"/>
        <family val="2"/>
        <scheme val="minor"/>
      </rPr>
      <t>Residencial:</t>
    </r>
  </si>
  <si>
    <t>F49=VI</t>
  </si>
  <si>
    <t>F58=VI</t>
  </si>
  <si>
    <t>F41=VI</t>
  </si>
  <si>
    <t>F32=VI</t>
  </si>
  <si>
    <t>VI=F6</t>
  </si>
  <si>
    <t>VI=F23</t>
  </si>
  <si>
    <t xml:space="preserve">Inciso B </t>
  </si>
  <si>
    <t>Factor de corrección</t>
  </si>
  <si>
    <t>Unidad Referencial Basica</t>
  </si>
  <si>
    <t>UNIDAD REFERENCIAL</t>
  </si>
  <si>
    <t>NUMERO</t>
  </si>
  <si>
    <t>PARTE ENTERA</t>
  </si>
  <si>
    <t>DECIMAL</t>
  </si>
  <si>
    <t>MONEDA</t>
  </si>
  <si>
    <t>MILLONES</t>
  </si>
  <si>
    <t>MILES</t>
  </si>
  <si>
    <t>CENTENAS</t>
  </si>
  <si>
    <t xml:space="preserve">DECENAS </t>
  </si>
  <si>
    <t>DECENAS</t>
  </si>
  <si>
    <t>UNIDADES</t>
  </si>
  <si>
    <t>CANTIDAD</t>
  </si>
  <si>
    <t>UNION LETRAS</t>
  </si>
  <si>
    <t>TABLA1</t>
  </si>
  <si>
    <t>TABLA 2</t>
  </si>
  <si>
    <t>TABLA 3</t>
  </si>
  <si>
    <t>TABLA 4</t>
  </si>
  <si>
    <t>CIEN</t>
  </si>
  <si>
    <t>DIEZ</t>
  </si>
  <si>
    <t>UNO</t>
  </si>
  <si>
    <t>UN</t>
  </si>
  <si>
    <t>MILLON</t>
  </si>
  <si>
    <t>CIENTO</t>
  </si>
  <si>
    <t>ONCE</t>
  </si>
  <si>
    <t>DOS</t>
  </si>
  <si>
    <t>DOSCIENTOS</t>
  </si>
  <si>
    <t>DOCE</t>
  </si>
  <si>
    <t>TRES</t>
  </si>
  <si>
    <t>TRESCIENTOS</t>
  </si>
  <si>
    <t>TRECE</t>
  </si>
  <si>
    <t>CUATRO</t>
  </si>
  <si>
    <t>CUATROCIENTOS</t>
  </si>
  <si>
    <t>CATORCE</t>
  </si>
  <si>
    <t>CINCO</t>
  </si>
  <si>
    <t>QUINIENTOS</t>
  </si>
  <si>
    <t>QUINCE</t>
  </si>
  <si>
    <t>SEIS</t>
  </si>
  <si>
    <t>SEISCIENTOS</t>
  </si>
  <si>
    <t>DIECI</t>
  </si>
  <si>
    <t>SIETE</t>
  </si>
  <si>
    <t>SETECIENTOS</t>
  </si>
  <si>
    <t>VEINTE</t>
  </si>
  <si>
    <t>OCHO</t>
  </si>
  <si>
    <t>OCHOCIENTOS</t>
  </si>
  <si>
    <t>VEINTI</t>
  </si>
  <si>
    <t>NUEVE</t>
  </si>
  <si>
    <t>NOVECIENTOS</t>
  </si>
  <si>
    <t>TREINTA</t>
  </si>
  <si>
    <t>CUARENTA</t>
  </si>
  <si>
    <t>CINCUENTA</t>
  </si>
  <si>
    <t>SESENTA</t>
  </si>
  <si>
    <t>SETENTA</t>
  </si>
  <si>
    <t>OCHENTA</t>
  </si>
  <si>
    <t>NOVENTA</t>
  </si>
  <si>
    <t>ingresar!</t>
  </si>
  <si>
    <t>MONTO FINAL DEL CONTRATO (DISPUESTO POR EL PROFESIONAL)</t>
  </si>
  <si>
    <r>
      <t xml:space="preserve">LUEGO DE REALIZAR LOS CALCULOS, ESCRIBA EL MONTO FINAL DEL CONTRATO AQUI EN </t>
    </r>
    <r>
      <rPr>
        <b/>
        <u/>
        <sz val="10"/>
        <color rgb="FF000000"/>
        <rFont val="Arial"/>
        <family val="2"/>
      </rPr>
      <t>NÚMEROS</t>
    </r>
  </si>
  <si>
    <r>
      <rPr>
        <b/>
        <sz val="14"/>
        <color rgb="FFFF0000"/>
        <rFont val="Arial"/>
        <family val="2"/>
      </rPr>
      <t>¡¡</t>
    </r>
    <r>
      <rPr>
        <b/>
        <sz val="14"/>
        <color indexed="8"/>
        <rFont val="Arial"/>
        <family val="2"/>
      </rPr>
      <t xml:space="preserve">COMPLETAR Y EDITAR SOLO LAS CASILLAS DE COLOR                 </t>
    </r>
    <r>
      <rPr>
        <b/>
        <sz val="14"/>
        <color rgb="FFFF0000"/>
        <rFont val="Arial"/>
        <family val="2"/>
      </rPr>
      <t>!!</t>
    </r>
  </si>
  <si>
    <t>DECLARACIÓN JURADA VISADO ONLINE</t>
  </si>
  <si>
    <t xml:space="preserve">       En la ciudad de </t>
  </si>
  <si>
    <t>yo,</t>
  </si>
  <si>
    <t>a los</t>
  </si>
  <si>
    <t>dias, del mes de</t>
  </si>
  <si>
    <t>declaro bajo juramento que tanto los datos de la obra de esta documentación presentada, como así también</t>
  </si>
  <si>
    <t>la firma del comitente corresponden a mi persona. Además, autorizo al/los profesional/es a escanear mi</t>
  </si>
  <si>
    <t>firma y aplicarla sobre la documentación comprendida en la ficha CEP N°</t>
  </si>
  <si>
    <t>Fecha de contrato:</t>
  </si>
  <si>
    <t>Vigencia del contrato:</t>
  </si>
  <si>
    <t>meses.</t>
  </si>
  <si>
    <t>Monto del contrato:</t>
  </si>
  <si>
    <t>Tarea colegial:</t>
  </si>
  <si>
    <t>Objetivo de la tarea:</t>
  </si>
  <si>
    <t>DATOS DE LA OBRA</t>
  </si>
  <si>
    <t>Domicilio de obra:</t>
  </si>
  <si>
    <t>N°:</t>
  </si>
  <si>
    <t>Nomenclatura Catastral:</t>
  </si>
  <si>
    <t>CIRC:</t>
  </si>
  <si>
    <t>SEC:</t>
  </si>
  <si>
    <t>MANZ:</t>
  </si>
  <si>
    <t>PARC:</t>
  </si>
  <si>
    <t>U.F:</t>
  </si>
  <si>
    <t>PART:</t>
  </si>
  <si>
    <t>Nombre y Apellido:</t>
  </si>
  <si>
    <t>Domicilio Legal:</t>
  </si>
  <si>
    <t>Matrícula:</t>
  </si>
  <si>
    <t>Domicilio:</t>
  </si>
  <si>
    <t>FIRMAS</t>
  </si>
  <si>
    <t>CARGAR CEP DESDE SIGMA</t>
  </si>
  <si>
    <t>CEP</t>
  </si>
  <si>
    <r>
      <rPr>
        <b/>
        <u/>
        <sz val="10"/>
        <color theme="1"/>
        <rFont val="Arial"/>
        <family val="2"/>
      </rPr>
      <t>IMPORTANTE!:</t>
    </r>
    <r>
      <rPr>
        <b/>
        <sz val="9"/>
        <color theme="1"/>
        <rFont val="Arial"/>
        <family val="2"/>
      </rPr>
      <t xml:space="preserve"> AL COLOCAR LA IMAGEN DE UNA FIRMA, INSERTAR LA IMAGEN </t>
    </r>
    <r>
      <rPr>
        <b/>
        <u/>
        <sz val="9"/>
        <color rgb="FFFF0000"/>
        <rFont val="Arial"/>
        <family val="2"/>
      </rPr>
      <t>EN CELDA</t>
    </r>
    <r>
      <rPr>
        <b/>
        <sz val="9"/>
        <color theme="1"/>
        <rFont val="Arial"/>
        <family val="2"/>
      </rPr>
      <t xml:space="preserve"> Y NO SOBRE CELDA. </t>
    </r>
  </si>
  <si>
    <t>b) Medición: Titulo VIII (exc. Incs. C y D)</t>
  </si>
  <si>
    <t>MONTO MINIMO DEL CONTRATO POR LAS  TAREAS A REALIZAR CALCULADAS</t>
  </si>
  <si>
    <t>*Validez de esta Autorización: 30 días corridos de la fecha de aprobación municipal.</t>
  </si>
  <si>
    <t>F67=VI</t>
  </si>
  <si>
    <t>PROY. / DIR. TEC. e INSPECCION Y ENSAYO</t>
  </si>
  <si>
    <t>PROY. / DIR. TEC. / DIR. Por CONT. SEP. e INSPECCION Y ENSAYO</t>
  </si>
  <si>
    <t>MEDICION / INF. TEC. E INSP. Y ENSAYO</t>
  </si>
  <si>
    <t>INSPECCION y ENSAYO PROTOCOLO 900/15</t>
  </si>
  <si>
    <t>REPRESENTACION TECNICA DE ASCENSORES</t>
  </si>
  <si>
    <t>ASESORAMIENTO</t>
  </si>
  <si>
    <t>OTRA / OTRAS</t>
  </si>
  <si>
    <r>
      <t xml:space="preserve">Valor por </t>
    </r>
    <r>
      <rPr>
        <b/>
        <sz val="10"/>
        <color indexed="8"/>
        <rFont val="Arial"/>
        <family val="2"/>
      </rPr>
      <t>ASESORAMIENTO</t>
    </r>
  </si>
  <si>
    <t>Vi. Asesoramiento</t>
  </si>
  <si>
    <t>ASESORAMIENTO:</t>
  </si>
  <si>
    <t>VISADO Nº</t>
  </si>
  <si>
    <t xml:space="preserve">  Nº </t>
  </si>
  <si>
    <t>CERTIFICADO DE APTITUD DE INSTALACION ELÉCTRICA</t>
  </si>
  <si>
    <t>SUMINISTRO DE ENERGIA ELECTRICA</t>
  </si>
  <si>
    <t xml:space="preserve"> DE OBRA</t>
  </si>
  <si>
    <t>DEFINITIVA</t>
  </si>
  <si>
    <t>AMP.POT</t>
  </si>
  <si>
    <t xml:space="preserve"> REHABILIT</t>
  </si>
  <si>
    <r>
      <t xml:space="preserve">   </t>
    </r>
    <r>
      <rPr>
        <b/>
        <sz val="10"/>
        <rFont val="Arial"/>
        <family val="2"/>
      </rPr>
      <t>CENSO CARGA</t>
    </r>
  </si>
  <si>
    <t>PREFACT.</t>
  </si>
  <si>
    <t xml:space="preserve">               </t>
  </si>
  <si>
    <r>
      <t xml:space="preserve">El presente </t>
    </r>
    <r>
      <rPr>
        <b/>
        <sz val="10"/>
        <rFont val="Arial"/>
        <family val="2"/>
      </rPr>
      <t xml:space="preserve">CERTIFICADO DE APTITUD DE INSTALACION ELÉCTRICA </t>
    </r>
    <r>
      <rPr>
        <sz val="10"/>
        <rFont val="Arial"/>
        <family val="2"/>
      </rPr>
      <t xml:space="preserve">se elabora para dar cumpliminto a la </t>
    </r>
    <r>
      <rPr>
        <b/>
        <sz val="10"/>
        <rFont val="Arial"/>
        <family val="2"/>
      </rPr>
      <t xml:space="preserve">METODOLOGIA DEL CONTROL PARA HABILITACION DE INSTALACIONES ELÉCTRICAS </t>
    </r>
    <r>
      <rPr>
        <sz val="10"/>
        <rFont val="Arial"/>
        <family val="2"/>
      </rPr>
      <t xml:space="preserve"> </t>
    </r>
    <r>
      <rPr>
        <sz val="11"/>
        <rFont val="Arial"/>
        <family val="2"/>
      </rPr>
      <t xml:space="preserve"> </t>
    </r>
    <r>
      <rPr>
        <b/>
        <sz val="11"/>
        <rFont val="Arial"/>
        <family val="2"/>
      </rPr>
      <t xml:space="preserve">                                                                </t>
    </r>
    <r>
      <rPr>
        <b/>
        <sz val="11"/>
        <color indexed="10"/>
        <rFont val="Arial"/>
        <family val="2"/>
      </rPr>
      <t>Para ser válido deberá estar visado por el Colegio de Tecnicos de la Pcia. de Buenos Aires</t>
    </r>
  </si>
  <si>
    <t xml:space="preserve">El que suscribe </t>
  </si>
  <si>
    <t>DNI</t>
  </si>
  <si>
    <t>Instalador electricista con</t>
  </si>
  <si>
    <t xml:space="preserve">Titulo Profesional de </t>
  </si>
  <si>
    <t>Matrícula Nº</t>
  </si>
  <si>
    <t>Reg Inst. Municipal</t>
  </si>
  <si>
    <t xml:space="preserve">Con domicilio real </t>
  </si>
  <si>
    <t>Nº</t>
  </si>
  <si>
    <t xml:space="preserve">Localidad de </t>
  </si>
  <si>
    <t>Cod.</t>
  </si>
  <si>
    <t>Tel/Fax</t>
  </si>
  <si>
    <t xml:space="preserve">Declara, bajo su propia responsabilidad, que la instalación eléctrica que se describe ha sido realizada conforme a lo </t>
  </si>
  <si>
    <t xml:space="preserve">establecido en la Res.                  </t>
  </si>
  <si>
    <r>
      <t>del ENRE/OCEBA</t>
    </r>
    <r>
      <rPr>
        <sz val="11"/>
        <color theme="1"/>
        <rFont val="Calibri"/>
        <family val="2"/>
        <scheme val="minor"/>
      </rPr>
      <t xml:space="preserve"> y el reglamento de instalaciones eléctricas en inmuebles según: </t>
    </r>
  </si>
  <si>
    <t>ORD. Municipal Nº</t>
  </si>
  <si>
    <t xml:space="preserve">de </t>
  </si>
  <si>
    <t xml:space="preserve">la Municip. de </t>
  </si>
  <si>
    <t>Reglamento AEA 1987</t>
  </si>
  <si>
    <t>Reglamento AEA 2006</t>
  </si>
  <si>
    <t>Reglamento :</t>
  </si>
  <si>
    <t>y normas (indicar otras)</t>
  </si>
  <si>
    <t>Tarea profesional:</t>
  </si>
  <si>
    <t>DATOS DEL TITULAR</t>
  </si>
  <si>
    <t>Apellido y Nombres</t>
  </si>
  <si>
    <t>Domicilio Legal Calle</t>
  </si>
  <si>
    <t>Tel/ Fax</t>
  </si>
  <si>
    <t>DATOS DEL INMUEBLE</t>
  </si>
  <si>
    <t>Circ</t>
  </si>
  <si>
    <t>Secc</t>
  </si>
  <si>
    <t>Mz</t>
  </si>
  <si>
    <t>Parc</t>
  </si>
  <si>
    <t>Sub Parc</t>
  </si>
  <si>
    <t>Calle</t>
  </si>
  <si>
    <t>Depto.</t>
  </si>
  <si>
    <t>Localidad</t>
  </si>
  <si>
    <t>Tramitado Exp. Nº</t>
  </si>
  <si>
    <t>Letra</t>
  </si>
  <si>
    <t>Año</t>
  </si>
  <si>
    <t xml:space="preserve">DATOS DE LA INSTALACIÓN ELÉCTRICA </t>
  </si>
  <si>
    <t>Potencia Total</t>
  </si>
  <si>
    <t>KW</t>
  </si>
  <si>
    <t xml:space="preserve"> Potencia Max. a demandar</t>
  </si>
  <si>
    <t xml:space="preserve">Monofásica </t>
  </si>
  <si>
    <t>Trifásica</t>
  </si>
  <si>
    <t>Industrial</t>
  </si>
  <si>
    <t>Comercial</t>
  </si>
  <si>
    <t>Residencial</t>
  </si>
  <si>
    <t>Número Contribuyente</t>
  </si>
  <si>
    <t>Provincial</t>
  </si>
  <si>
    <t>Municipal</t>
  </si>
  <si>
    <t>Res.Multifam.</t>
  </si>
  <si>
    <t>Tensión (kV)</t>
  </si>
  <si>
    <t>In Int.Principal (A)</t>
  </si>
  <si>
    <t>Polos</t>
  </si>
  <si>
    <t>Tarifa</t>
  </si>
  <si>
    <t>Otros</t>
  </si>
  <si>
    <t>Icc (kA)</t>
  </si>
  <si>
    <t>Secc.Cond.(mm2)</t>
  </si>
  <si>
    <t>Disyuntor</t>
  </si>
  <si>
    <t>Observaciones</t>
  </si>
  <si>
    <t>TITULAR</t>
  </si>
  <si>
    <r>
      <t xml:space="preserve"> </t>
    </r>
    <r>
      <rPr>
        <sz val="8"/>
        <rFont val="Arial"/>
        <family val="2"/>
      </rPr>
      <t>Fecha</t>
    </r>
    <r>
      <rPr>
        <sz val="10"/>
        <rFont val="Arial"/>
        <family val="2"/>
      </rPr>
      <t xml:space="preserve"> ……………………..</t>
    </r>
  </si>
  <si>
    <r>
      <t xml:space="preserve"> </t>
    </r>
    <r>
      <rPr>
        <sz val="8"/>
        <rFont val="Arial"/>
        <family val="2"/>
      </rPr>
      <t>Fecha</t>
    </r>
    <r>
      <rPr>
        <sz val="10"/>
        <rFont val="Arial"/>
        <family val="2"/>
      </rPr>
      <t xml:space="preserve"> </t>
    </r>
  </si>
  <si>
    <r>
      <t xml:space="preserve"> </t>
    </r>
    <r>
      <rPr>
        <sz val="8"/>
        <rFont val="Arial"/>
        <family val="2"/>
      </rPr>
      <t>Fecha</t>
    </r>
    <r>
      <rPr>
        <sz val="10"/>
        <rFont val="Arial"/>
        <family val="2"/>
      </rPr>
      <t xml:space="preserve"> ……………………..…..</t>
    </r>
  </si>
  <si>
    <r>
      <t xml:space="preserve"> </t>
    </r>
    <r>
      <rPr>
        <sz val="8"/>
        <rFont val="Arial"/>
        <family val="2"/>
      </rPr>
      <t>Fecha</t>
    </r>
  </si>
  <si>
    <r>
      <t xml:space="preserve">ANEXO I - Planilla </t>
    </r>
    <r>
      <rPr>
        <b/>
        <sz val="10"/>
        <rFont val="Arial"/>
        <family val="2"/>
      </rPr>
      <t>A</t>
    </r>
    <r>
      <rPr>
        <sz val="9"/>
        <rFont val="Arial"/>
        <family val="2"/>
      </rPr>
      <t xml:space="preserve"> - Resolución Nº 717/10</t>
    </r>
  </si>
  <si>
    <t>ANEXO 2 - RES Nº 776/11</t>
  </si>
  <si>
    <t>ANEXO 3 - RES Nº 782/11</t>
  </si>
  <si>
    <t xml:space="preserve">   Nº </t>
  </si>
  <si>
    <t>B</t>
  </si>
  <si>
    <t xml:space="preserve">  Planilla de Inspección</t>
  </si>
  <si>
    <t>CERTIFICADO DE APTITUD INSTALACIÓN ELÉCTRICA</t>
  </si>
  <si>
    <t>Circ.</t>
  </si>
  <si>
    <t>Secc.</t>
  </si>
  <si>
    <t>Part.</t>
  </si>
  <si>
    <t>Tramitado Exp. Municipal Nº</t>
  </si>
  <si>
    <t>letra</t>
  </si>
  <si>
    <t>INSPECCIÓN VISUAL</t>
  </si>
  <si>
    <t>Cumplido</t>
  </si>
  <si>
    <t>Si</t>
  </si>
  <si>
    <t>No</t>
  </si>
  <si>
    <t>Correcta ejecución de cañería y bandeja</t>
  </si>
  <si>
    <t>Correcto conexionado de la instalación de la puesta a tierra y ejecución de la misma</t>
  </si>
  <si>
    <t xml:space="preserve">En todos los tomacorriente,  bornes de tierra conectado al conducto de tierra </t>
  </si>
  <si>
    <t>Operación mecánica correcta de los aparatos de maniobra y protección</t>
  </si>
  <si>
    <t>Acción eficaz de los enclavamientos de los aparatos de maniobra y protección</t>
  </si>
  <si>
    <t>Correcta ejecución de la uniones eléctricas de los conductores</t>
  </si>
  <si>
    <t>Correcta aplicación del código de colores de conductores activos y de protección</t>
  </si>
  <si>
    <t>Ubicación, características e inscripciones indicativas de los tableros principal y seccional</t>
  </si>
  <si>
    <t>CONFORMIDAD CON EL PROYECTO Y LA REGLAMENTACIÓN</t>
  </si>
  <si>
    <t>u</t>
  </si>
  <si>
    <t>Cantidad y destino de los circuitos</t>
  </si>
  <si>
    <t>nº</t>
  </si>
  <si>
    <t>Sección de los conductores</t>
  </si>
  <si>
    <t>mm</t>
  </si>
  <si>
    <t xml:space="preserve">Sección del conductor de protección </t>
  </si>
  <si>
    <t>Medidas y características de  los materiales de las canalizaciones</t>
  </si>
  <si>
    <t xml:space="preserve">m </t>
  </si>
  <si>
    <t xml:space="preserve">Caracteristicas nominales de los aparatos de maniobra y protección </t>
  </si>
  <si>
    <r>
      <t>Cumple condiciones reglamentarias</t>
    </r>
    <r>
      <rPr>
        <sz val="8"/>
        <color indexed="10"/>
        <rFont val="Arial"/>
        <family val="2"/>
      </rPr>
      <t xml:space="preserve"> </t>
    </r>
  </si>
  <si>
    <t>ENRE/OCEBA</t>
  </si>
  <si>
    <t>Potencia máxima a demandar en KW</t>
  </si>
  <si>
    <t>VERIFICACIONES</t>
  </si>
  <si>
    <t xml:space="preserve">No </t>
  </si>
  <si>
    <t>Continuidad de los conductores activos</t>
  </si>
  <si>
    <t>Continuidad de las canalizaciones metálicas</t>
  </si>
  <si>
    <t>Continuidad del  conductor de protección</t>
  </si>
  <si>
    <t>RESISTENCIA DE AISLACIÓN DE LA INSTALACIÓN</t>
  </si>
  <si>
    <r>
      <t xml:space="preserve">en </t>
    </r>
    <r>
      <rPr>
        <b/>
        <sz val="10"/>
        <rFont val="Arial"/>
        <family val="2"/>
      </rPr>
      <t>MΩ</t>
    </r>
  </si>
  <si>
    <t>Entre conductores de fase</t>
  </si>
  <si>
    <t>Entre conductores de fase unidos entre si y neutro</t>
  </si>
  <si>
    <t>Entre conductores de fase unidos entre si y conductor de protección</t>
  </si>
  <si>
    <t>Entre conductor neutro y conductor de protección</t>
  </si>
  <si>
    <t>RESISTENCIA DE PUESTA A TIERRA</t>
  </si>
  <si>
    <r>
      <t xml:space="preserve">en </t>
    </r>
    <r>
      <rPr>
        <b/>
        <sz val="10"/>
        <rFont val="Arial"/>
        <family val="2"/>
      </rPr>
      <t>Ω</t>
    </r>
  </si>
  <si>
    <t xml:space="preserve">Toma de tierra de la instalación </t>
  </si>
  <si>
    <t>Tomacorriente genérico de la instalación</t>
  </si>
  <si>
    <t>Masa genérica de la Instalación</t>
  </si>
  <si>
    <t>Electrodo de tierra</t>
  </si>
  <si>
    <t>Proyecto aprobado</t>
  </si>
  <si>
    <t>Inspecciones parciales aprobadas</t>
  </si>
  <si>
    <r>
      <t xml:space="preserve">El titular acepta que la instalación eléctrica interna sea inspeccionada </t>
    </r>
    <r>
      <rPr>
        <sz val="10.5"/>
        <rFont val="Arial"/>
        <family val="2"/>
      </rPr>
      <t xml:space="preserve">por la Municipalidad de </t>
    </r>
  </si>
  <si>
    <t xml:space="preserve">y/o por Profesional autorizado por el Colegio de Tecnicos de  </t>
  </si>
  <si>
    <t xml:space="preserve">y/o por Profesional autorizado por el Colegio de Ingenieros de la Prov. de Buenos Aires </t>
  </si>
  <si>
    <t>la Prov. de Buenos Aires</t>
  </si>
  <si>
    <r>
      <t xml:space="preserve">ANEXO I - Planilla </t>
    </r>
    <r>
      <rPr>
        <b/>
        <sz val="10"/>
        <rFont val="Arial"/>
        <family val="2"/>
      </rPr>
      <t>B</t>
    </r>
    <r>
      <rPr>
        <sz val="9"/>
        <rFont val="Arial"/>
        <family val="2"/>
      </rPr>
      <t xml:space="preserve"> - Resolución Nº 717/10</t>
    </r>
  </si>
  <si>
    <t>POTENCIA INSTALADA</t>
  </si>
  <si>
    <t>DNI DEL PROFESIONAL</t>
  </si>
  <si>
    <t>DNI DEL COMITENTE</t>
  </si>
  <si>
    <t>OBRA</t>
  </si>
  <si>
    <t>AMPLIACION DE POTENCIA</t>
  </si>
  <si>
    <t>REHABILITACION</t>
  </si>
  <si>
    <t>CENSO DE CARGA</t>
  </si>
  <si>
    <t>PREFACTIBILIDAD</t>
  </si>
  <si>
    <t>CÁLCULO DE ART. 29 ELECTROMECANICO</t>
  </si>
  <si>
    <t>V.I. ART.29</t>
  </si>
  <si>
    <t>SELECCIONAR CATEGORÍA</t>
  </si>
  <si>
    <r>
      <rPr>
        <b/>
        <sz val="11"/>
        <color rgb="FF000000"/>
        <rFont val="Arial"/>
        <family val="2"/>
      </rPr>
      <t>3°)</t>
    </r>
    <r>
      <rPr>
        <sz val="10"/>
        <color indexed="8"/>
        <rFont val="Arial"/>
        <family val="2"/>
      </rPr>
      <t xml:space="preserve"> Instalaciones domiciliarias de electricidad. teléfonos, gas, calefacción,
ventilación, refrigeración, lavaderos, cocinas, cámaras frías, ascensores, aire comprimido, vacío y obras semejantes.
 </t>
    </r>
    <r>
      <rPr>
        <b/>
        <sz val="11"/>
        <color rgb="FF000000"/>
        <rFont val="Arial"/>
        <family val="2"/>
      </rPr>
      <t>5°)</t>
    </r>
    <r>
      <rPr>
        <sz val="10"/>
        <color indexed="8"/>
        <rFont val="Arial"/>
        <family val="2"/>
      </rPr>
      <t xml:space="preserve"> Redes urbanas de distribución de energía eléctrica, gas, vapor y
telecomunicaciones, instalaciones eléctricas y mecánicas en industrias, laboratorios, locales de alta tensión y talleres, centrales eléctricas individuales para industria.
 </t>
    </r>
    <r>
      <rPr>
        <b/>
        <sz val="11"/>
        <color rgb="FF000000"/>
        <rFont val="Arial"/>
        <family val="2"/>
      </rPr>
      <t>7°)</t>
    </r>
    <r>
      <rPr>
        <sz val="10"/>
        <color indexed="8"/>
        <rFont val="Arial"/>
        <family val="2"/>
      </rPr>
      <t xml:space="preserve"> Líneas de baja y alta tensión para transporte de energía eléctrica
interurbana o a larga distancia, subestaciones de transformación aérea; conductos para transportes a larga distancia de combustibles líquidos o gas.</t>
    </r>
  </si>
  <si>
    <t>Clasificación de categorías según título VIII - Capítulo V - Artículo 17° - Decreto Arancelario 6964/65</t>
  </si>
  <si>
    <t>CANT. DE TRANSFORMADORES</t>
  </si>
  <si>
    <t>K3</t>
  </si>
  <si>
    <t>Transformadores</t>
  </si>
  <si>
    <t>Proyecto y dirección</t>
  </si>
  <si>
    <t>Proyecto</t>
  </si>
  <si>
    <t>Medición</t>
  </si>
  <si>
    <t>Informe técnico</t>
  </si>
  <si>
    <t>ENERGÍAS RENOVABLES</t>
  </si>
  <si>
    <t>Inspección y ensayo</t>
  </si>
  <si>
    <t>TRANSFORMADORES (KVA)</t>
  </si>
  <si>
    <t>KVA</t>
  </si>
  <si>
    <t>Hasta 4,6</t>
  </si>
  <si>
    <t>4,7 a 9,2</t>
  </si>
  <si>
    <t>9,3 a 46</t>
  </si>
  <si>
    <t>46,1 a 92</t>
  </si>
  <si>
    <t>92,1 a 184</t>
  </si>
  <si>
    <t>184,1 a 460</t>
  </si>
  <si>
    <t>más de 460</t>
  </si>
  <si>
    <t>Representación técnica</t>
  </si>
  <si>
    <r>
      <t xml:space="preserve">Valor por </t>
    </r>
    <r>
      <rPr>
        <b/>
        <sz val="10"/>
        <color rgb="FF000000"/>
        <rFont val="Arial"/>
        <family val="2"/>
      </rPr>
      <t>INSP. Y ENSAYO</t>
    </r>
    <r>
      <rPr>
        <sz val="10"/>
        <color indexed="8"/>
        <rFont val="Arial"/>
        <family val="2"/>
      </rPr>
      <t xml:space="preserve"> para medicion de jabalinas Res.1209/21</t>
    </r>
  </si>
  <si>
    <t>Vi. Insp. Ens.</t>
  </si>
  <si>
    <t>Cant. Transf.</t>
  </si>
  <si>
    <t>i) Inspeccion y ensayo medición de jabalinas s/Res.1209/21</t>
  </si>
  <si>
    <t>j) Inspección y ensayo Energías Renovables</t>
  </si>
  <si>
    <t>KVA generados</t>
  </si>
  <si>
    <t>1 A 3 JABALINAS</t>
  </si>
  <si>
    <t>4 A 6 JABALINAS</t>
  </si>
  <si>
    <t>7 A 20 JABALINAS</t>
  </si>
  <si>
    <t>MAS DE 20 JABALINAS</t>
  </si>
  <si>
    <t>MÁS 1 MINIMO CADA 5</t>
  </si>
  <si>
    <t>Cantidad de Jabalinas:</t>
  </si>
  <si>
    <t>N/C</t>
  </si>
  <si>
    <t>SUMINISTRO DE MEDIDOR PARA ENERGÍA DISTRIBUIDA</t>
  </si>
  <si>
    <t>INSTALACIÓN ELÉCTRICA (CAIE) ER</t>
  </si>
  <si>
    <t>Datos del Profesional</t>
  </si>
  <si>
    <t xml:space="preserve">   El que suscribe</t>
  </si>
  <si>
    <t>CUIT:</t>
  </si>
  <si>
    <t>Instalador Electricista con el título de</t>
  </si>
  <si>
    <t>Reg. Inst. Mun.:</t>
  </si>
  <si>
    <t xml:space="preserve">con domicilio legal en </t>
  </si>
  <si>
    <t>Declara bajo su propia responsabilidad que la instalación eléctrica que se describe, ha sido realizada conforme a lo establecido en</t>
  </si>
  <si>
    <t>la Ley 27424 el reglamento de instalaciones eléctricas en inmuebles según:</t>
  </si>
  <si>
    <t>LEY NACIONAL 27424</t>
  </si>
  <si>
    <t>Resolución Reglamentaria 314/18</t>
  </si>
  <si>
    <t>Datos del Titular</t>
  </si>
  <si>
    <t>Apellido y Nombre:</t>
  </si>
  <si>
    <t>Domicilio Legal en</t>
  </si>
  <si>
    <t>Datos del Inmueble</t>
  </si>
  <si>
    <t>Parc.:</t>
  </si>
  <si>
    <t>SubParc.:</t>
  </si>
  <si>
    <t>Localidad:</t>
  </si>
  <si>
    <t>Trámite Exp. Nro.:</t>
  </si>
  <si>
    <t>CONEXIÓN DE UN EQUIPO DE GENERACION DISTRIBUIDA A LA RED</t>
  </si>
  <si>
    <t>Potencia de Acople a Instalar:</t>
  </si>
  <si>
    <t xml:space="preserve">          Número de contribuyente:</t>
  </si>
  <si>
    <t>Instalación y certificación del sistema de generación de energías renovables conectadas a la red de acuerdo a la LEY NACIONAL</t>
  </si>
  <si>
    <t>N° 27424 y sus Anexos reglamentarios expresados en la resolución 314 del 20 de diciembre de 2018 de la SECRETARIA DE</t>
  </si>
  <si>
    <t>GOBIERNO DE ENERGIA dependiente del Ministerio de Hacienda. (RESOL-2018-314-APN-SGE#MHA) y sus anexos técnicos</t>
  </si>
  <si>
    <t>Sí</t>
  </si>
  <si>
    <t xml:space="preserve">      SISTEMA DE GENERACION DISTRIBUIDA INSTALADO EN CONFORMIDAD CON LO DISPUESTO EN LA</t>
  </si>
  <si>
    <t xml:space="preserve">      LEY 27424 Y SU REGLAMENTACION VIGENTE</t>
  </si>
  <si>
    <t xml:space="preserve">      CORRECTA INSTALACION DEL TABLERO PRINCIPAL</t>
  </si>
  <si>
    <t xml:space="preserve">      PROTECCIONES PRINCIPALES Y DE PUESTA A TIERRA (SISTEMA EXISTENTE Y SISTEMA DE G. D.)</t>
  </si>
  <si>
    <t xml:space="preserve">      CUMPLE CON LOS TIEMPOS MINIMOS DE RECONEXION &gt; a 180 segundos</t>
  </si>
  <si>
    <t xml:space="preserve">      AJUSTES DE LAS PROTECCION GENERADOR-RED (GR) VERIFICADAS SATISFACTORIAMENTE</t>
  </si>
  <si>
    <t xml:space="preserve">      VERIFICACION DE DESCONEXION ANTE CORTE DE RED (ANTI-ISLA) &lt; a 2 segundos</t>
  </si>
  <si>
    <t xml:space="preserve">      DISTORSION ARMONICOS MENOR 5% THDI -</t>
  </si>
  <si>
    <t xml:space="preserve">       TITULAR</t>
  </si>
  <si>
    <t xml:space="preserve">   PROFESIONAL</t>
  </si>
  <si>
    <t>220V</t>
  </si>
  <si>
    <t>380V</t>
  </si>
  <si>
    <t>T1R-ER &gt; 3 &lt; 6 Kw</t>
  </si>
  <si>
    <t>T1R-ER &lt; 3 Kw</t>
  </si>
  <si>
    <t>CAIE-ER &lt; 5 Kw</t>
  </si>
  <si>
    <t>CAIE-ER &lt; 5 &lt; 15 Kw</t>
  </si>
  <si>
    <t>CAIE-ER &gt; 15 Kw</t>
  </si>
  <si>
    <t>, CUIT:</t>
  </si>
  <si>
    <t>Nro:</t>
  </si>
  <si>
    <t xml:space="preserve">    CERTIFICADO DE APTITUD</t>
  </si>
  <si>
    <t xml:space="preserve">      COLEGIO</t>
  </si>
  <si>
    <t xml:space="preserve">      El presente CERTIFICADO DE APTITUD DE INSTALACION ELECTRICA para ENERGIAS RENOVABLES se elabora para</t>
  </si>
  <si>
    <t xml:space="preserve">             dar cumplimiento a la ley 27424 y a las futuras RESOLUCIONES DE LA DIRECCION PROVINCIAL DE ENERGIA</t>
  </si>
  <si>
    <t xml:space="preserve">         Para ser válido deberá estar visado por el Colegio de Técnicos de la Provincia de Buenos Aires</t>
  </si>
  <si>
    <t xml:space="preserve">COMPLETAR DATOS EN CASILLAS DE COLOR           PARA GENERAR CAIE </t>
  </si>
  <si>
    <t>POTENCIA DE ACOPLE A INSTALAR</t>
  </si>
  <si>
    <t>KW generados</t>
  </si>
  <si>
    <t>0-5Kw</t>
  </si>
  <si>
    <t>5-15Kw</t>
  </si>
  <si>
    <t>&gt;15Kw</t>
  </si>
  <si>
    <t>Según tabla</t>
  </si>
  <si>
    <t>VALOR BOCA</t>
  </si>
  <si>
    <t>VALOR HP</t>
  </si>
  <si>
    <t>POTENCIA A INYECTAR</t>
  </si>
  <si>
    <t xml:space="preserve">Vi. Insp. Y Ens. </t>
  </si>
  <si>
    <t>del ENRE/OCEBA.-</t>
  </si>
  <si>
    <t xml:space="preserve"> Cumple Res. </t>
  </si>
  <si>
    <t>XXXXXXX</t>
  </si>
  <si>
    <t>Bahía Blanca</t>
  </si>
  <si>
    <t>DEPARTAMENTO DE ELECTRICIDAD Y MECÁNICA</t>
  </si>
  <si>
    <t>CONSTANCIA DE ENTREGA</t>
  </si>
  <si>
    <t xml:space="preserve">       ARTICULO 11º: Este contrato se firma en 4 ejemplares de igual tenor y a un solo efecto, con el carácter de</t>
  </si>
  <si>
    <t>CARÁCTER DEL CONTRATO (ORIGINAL/AMPLIATORIO)</t>
  </si>
  <si>
    <t>AMPLIATORIO</t>
  </si>
  <si>
    <t>Construcción c/permiso:</t>
  </si>
  <si>
    <t>C.A.I.E:</t>
  </si>
  <si>
    <t>Construcción s/permiso:</t>
  </si>
  <si>
    <t>VALORES MÍNIMOS HONORARIOS DE ELECTROMECÁNICA PERÍODO ABRIL 2026 - OCTUBRE 2026</t>
  </si>
  <si>
    <t>FIRMA Y ACLARACIÓN:</t>
  </si>
  <si>
    <t>CONTRATO / ANEXA / PLANO ELECTRICO</t>
  </si>
  <si>
    <t xml:space="preserve"> PLANO ANTECEDENTE CIVIL</t>
  </si>
  <si>
    <t>PLANILLA A / PLANILLA B / INFORME TÉCNICO PARA 2 UNIDADES</t>
  </si>
  <si>
    <t>CALCULO DE ART. 29</t>
  </si>
  <si>
    <t>VI=W23</t>
  </si>
  <si>
    <t>Cálculo según tabla XVII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</si>
</sst>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0;[Red]0.00"/>
    <numFmt numFmtId="165" formatCode="[$$-2C0A]\ #,##0"/>
    <numFmt numFmtId="166" formatCode="&quot;$&quot;\ #,##0.00"/>
    <numFmt numFmtId="167" formatCode="_(&quot;$&quot;* #,##0.00_);_(&quot;$&quot;* \(#,##0.00\);_(&quot;$&quot;* &quot;-&quot;??_);_(@_)"/>
    <numFmt numFmtId="168" formatCode="0.0"/>
    <numFmt numFmtId="169" formatCode="&quot;$&quot;\ #,##0"/>
    <numFmt numFmtId="170" formatCode="0.000"/>
    <numFmt numFmtId="171" formatCode="\(00\)"/>
    <numFmt numFmtId="172" formatCode="[$$-2C0A]\ #,##0.00;\-[$$-2C0A]\ #,##0.00"/>
  </numFmts>
  <fonts count="133" x14ac:knownFonts="1">
    <font>
      <sz val="11"/>
      <color theme="1"/>
      <name val="Calibri"/>
      <family val="2"/>
      <scheme val="minor"/>
    </font>
    <font>
      <b/>
      <sz val="11"/>
      <color theme="0"/>
      <name val="Calibri"/>
      <family val="2"/>
      <scheme val="minor"/>
    </font>
    <font>
      <b/>
      <sz val="11"/>
      <color theme="1"/>
      <name val="Calibri"/>
      <family val="2"/>
      <scheme val="minor"/>
    </font>
    <font>
      <u/>
      <sz val="11"/>
      <color theme="10"/>
      <name val="Calibri"/>
      <family val="2"/>
      <scheme val="minor"/>
    </font>
    <font>
      <b/>
      <sz val="18"/>
      <color theme="1"/>
      <name val="Arial"/>
      <family val="2"/>
    </font>
    <font>
      <sz val="24"/>
      <color theme="1"/>
      <name val="Calibri"/>
      <family val="2"/>
      <scheme val="minor"/>
    </font>
    <font>
      <b/>
      <sz val="10"/>
      <color theme="1"/>
      <name val="Arial"/>
      <family val="2"/>
    </font>
    <font>
      <b/>
      <sz val="9"/>
      <color indexed="8"/>
      <name val="Arial"/>
      <family val="2"/>
    </font>
    <font>
      <sz val="9"/>
      <color theme="1"/>
      <name val="Arial"/>
      <family val="2"/>
    </font>
    <font>
      <b/>
      <sz val="9"/>
      <color theme="1"/>
      <name val="Arial"/>
      <family val="2"/>
    </font>
    <font>
      <b/>
      <sz val="24"/>
      <color theme="0"/>
      <name val="Calibri"/>
      <family val="2"/>
      <scheme val="minor"/>
    </font>
    <font>
      <b/>
      <sz val="10"/>
      <color indexed="8"/>
      <name val="Arial"/>
      <family val="2"/>
    </font>
    <font>
      <sz val="9"/>
      <color indexed="8"/>
      <name val="Arial"/>
      <family val="2"/>
    </font>
    <font>
      <b/>
      <i/>
      <sz val="11"/>
      <name val="Arial"/>
      <family val="2"/>
    </font>
    <font>
      <b/>
      <i/>
      <sz val="11"/>
      <color rgb="FFC00000"/>
      <name val="Arial"/>
      <family val="2"/>
    </font>
    <font>
      <b/>
      <sz val="9"/>
      <name val="Arial"/>
      <family val="2"/>
    </font>
    <font>
      <b/>
      <sz val="9"/>
      <color rgb="FFFF0000"/>
      <name val="Arial"/>
      <family val="2"/>
    </font>
    <font>
      <b/>
      <sz val="11"/>
      <color theme="1"/>
      <name val="Arial"/>
      <family val="2"/>
    </font>
    <font>
      <b/>
      <sz val="11"/>
      <color indexed="8"/>
      <name val="Arial"/>
      <family val="2"/>
    </font>
    <font>
      <sz val="18"/>
      <color theme="1"/>
      <name val="Arial"/>
      <family val="2"/>
    </font>
    <font>
      <b/>
      <sz val="20"/>
      <color theme="1"/>
      <name val="Arial"/>
      <family val="2"/>
    </font>
    <font>
      <sz val="10"/>
      <color indexed="8"/>
      <name val="Arial"/>
      <family val="2"/>
    </font>
    <font>
      <sz val="18"/>
      <color theme="1"/>
      <name val="Calibri"/>
      <family val="2"/>
      <scheme val="minor"/>
    </font>
    <font>
      <sz val="12"/>
      <color theme="1"/>
      <name val="Calibri"/>
      <family val="2"/>
      <scheme val="minor"/>
    </font>
    <font>
      <sz val="10"/>
      <name val="Tahoma"/>
      <family val="2"/>
    </font>
    <font>
      <b/>
      <sz val="16"/>
      <color indexed="8"/>
      <name val="Arial"/>
      <family val="2"/>
    </font>
    <font>
      <sz val="20"/>
      <color indexed="8"/>
      <name val="Arial"/>
      <family val="2"/>
    </font>
    <font>
      <b/>
      <sz val="20"/>
      <name val="Arial"/>
      <family val="2"/>
    </font>
    <font>
      <b/>
      <sz val="12"/>
      <color indexed="8"/>
      <name val="Arial"/>
      <family val="2"/>
    </font>
    <font>
      <b/>
      <i/>
      <sz val="18"/>
      <color indexed="8"/>
      <name val="Arial"/>
      <family val="2"/>
    </font>
    <font>
      <b/>
      <u/>
      <sz val="12"/>
      <color indexed="8"/>
      <name val="Arial"/>
      <family val="2"/>
    </font>
    <font>
      <b/>
      <u/>
      <sz val="10"/>
      <color rgb="FFFF0000"/>
      <name val="Arial"/>
      <family val="2"/>
    </font>
    <font>
      <sz val="22"/>
      <name val="Arial"/>
      <family val="2"/>
    </font>
    <font>
      <b/>
      <i/>
      <sz val="10"/>
      <color indexed="8"/>
      <name val="Arial"/>
      <family val="2"/>
    </font>
    <font>
      <b/>
      <i/>
      <sz val="10"/>
      <color indexed="10"/>
      <name val="Arial"/>
      <family val="2"/>
    </font>
    <font>
      <b/>
      <sz val="9"/>
      <color rgb="FF000000"/>
      <name val="Arial"/>
      <family val="2"/>
    </font>
    <font>
      <sz val="14"/>
      <color indexed="8"/>
      <name val="Arial"/>
      <family val="2"/>
    </font>
    <font>
      <b/>
      <sz val="14"/>
      <color indexed="8"/>
      <name val="Arial"/>
      <family val="2"/>
    </font>
    <font>
      <b/>
      <sz val="10"/>
      <color indexed="10"/>
      <name val="Arial"/>
      <family val="2"/>
    </font>
    <font>
      <sz val="8"/>
      <color indexed="8"/>
      <name val="Arial"/>
      <family val="2"/>
    </font>
    <font>
      <sz val="8"/>
      <color theme="1"/>
      <name val="Times New Roman"/>
      <family val="1"/>
    </font>
    <font>
      <sz val="8"/>
      <name val="Times New Roman"/>
      <family val="1"/>
    </font>
    <font>
      <sz val="8"/>
      <color rgb="FF000000"/>
      <name val="Times New Roman"/>
      <family val="1"/>
    </font>
    <font>
      <sz val="11"/>
      <color theme="1"/>
      <name val="Times New Roman"/>
      <family val="1"/>
    </font>
    <font>
      <sz val="10"/>
      <color theme="1"/>
      <name val="Calibri"/>
      <family val="2"/>
      <scheme val="minor"/>
    </font>
    <font>
      <b/>
      <sz val="14"/>
      <color theme="1"/>
      <name val="Arial"/>
      <family val="2"/>
    </font>
    <font>
      <sz val="13"/>
      <color theme="1"/>
      <name val="Arial"/>
      <family val="2"/>
    </font>
    <font>
      <sz val="9"/>
      <color theme="1"/>
      <name val="Calibri"/>
      <family val="2"/>
    </font>
    <font>
      <sz val="8"/>
      <color theme="1"/>
      <name val="Arial"/>
      <family val="2"/>
    </font>
    <font>
      <b/>
      <sz val="8"/>
      <color theme="1"/>
      <name val="Arial"/>
      <family val="2"/>
    </font>
    <font>
      <sz val="10"/>
      <name val="Arial"/>
      <family val="2"/>
    </font>
    <font>
      <b/>
      <sz val="14"/>
      <name val="Arial"/>
      <family val="2"/>
    </font>
    <font>
      <b/>
      <sz val="16"/>
      <name val="Arial"/>
      <family val="2"/>
    </font>
    <font>
      <b/>
      <sz val="10"/>
      <name val="Arial"/>
      <family val="2"/>
    </font>
    <font>
      <sz val="9"/>
      <name val="Arial"/>
      <family val="2"/>
    </font>
    <font>
      <sz val="14"/>
      <name val="Arial"/>
      <family val="2"/>
    </font>
    <font>
      <sz val="8"/>
      <name val="Arial"/>
      <family val="2"/>
    </font>
    <font>
      <b/>
      <sz val="10.5"/>
      <name val="Arial"/>
      <family val="2"/>
    </font>
    <font>
      <b/>
      <sz val="8"/>
      <name val="Calibri"/>
      <family val="2"/>
    </font>
    <font>
      <b/>
      <sz val="12"/>
      <name val="Arial"/>
      <family val="2"/>
    </font>
    <font>
      <sz val="12"/>
      <name val="Arial"/>
      <family val="2"/>
    </font>
    <font>
      <b/>
      <u/>
      <sz val="9"/>
      <name val="Arial"/>
      <family val="2"/>
    </font>
    <font>
      <b/>
      <sz val="26"/>
      <name val="Arial"/>
      <family val="2"/>
    </font>
    <font>
      <sz val="12"/>
      <name val="Times New Roman"/>
      <family val="1"/>
    </font>
    <font>
      <b/>
      <sz val="8"/>
      <color indexed="8"/>
      <name val="Arial"/>
      <family val="2"/>
    </font>
    <font>
      <sz val="8"/>
      <color indexed="13"/>
      <name val="Arial"/>
      <family val="2"/>
    </font>
    <font>
      <sz val="12"/>
      <color indexed="8"/>
      <name val="Arial"/>
      <family val="2"/>
    </font>
    <font>
      <b/>
      <i/>
      <sz val="12"/>
      <color indexed="8"/>
      <name val="Arial"/>
      <family val="2"/>
    </font>
    <font>
      <sz val="8"/>
      <color rgb="FFFF0000"/>
      <name val="Arial"/>
      <family val="2"/>
    </font>
    <font>
      <b/>
      <sz val="8"/>
      <color rgb="FFFF0000"/>
      <name val="Arial"/>
      <family val="2"/>
    </font>
    <font>
      <sz val="11"/>
      <color indexed="8"/>
      <name val="Arial"/>
      <family val="2"/>
    </font>
    <font>
      <sz val="8"/>
      <color theme="0"/>
      <name val="Arial"/>
      <family val="2"/>
    </font>
    <font>
      <b/>
      <sz val="10"/>
      <color rgb="FFFF0000"/>
      <name val="Arial"/>
      <family val="2"/>
    </font>
    <font>
      <b/>
      <u/>
      <sz val="11"/>
      <color rgb="FFFF0000"/>
      <name val="Arial"/>
      <family val="2"/>
    </font>
    <font>
      <b/>
      <sz val="11"/>
      <color rgb="FF000000"/>
      <name val="Arial"/>
      <family val="2"/>
    </font>
    <font>
      <b/>
      <sz val="14"/>
      <color indexed="10"/>
      <name val="Arial"/>
      <family val="2"/>
    </font>
    <font>
      <b/>
      <sz val="10"/>
      <color theme="4" tint="-0.499984740745262"/>
      <name val="Arial"/>
      <family val="2"/>
    </font>
    <font>
      <b/>
      <u/>
      <sz val="12"/>
      <name val="Arial"/>
      <family val="2"/>
    </font>
    <font>
      <b/>
      <sz val="9"/>
      <name val="Trebuchet MS"/>
      <family val="2"/>
    </font>
    <font>
      <sz val="8"/>
      <name val="Times New Roman"/>
      <family val="1"/>
      <charset val="1"/>
    </font>
    <font>
      <sz val="9"/>
      <name val="Trebuchet MS"/>
      <family val="2"/>
    </font>
    <font>
      <sz val="8"/>
      <name val="Trebuchet MS"/>
      <family val="2"/>
    </font>
    <font>
      <b/>
      <sz val="12"/>
      <color indexed="9"/>
      <name val="Arial"/>
      <family val="2"/>
    </font>
    <font>
      <sz val="9"/>
      <color indexed="8"/>
      <name val="Trebuchet MS"/>
      <family val="2"/>
    </font>
    <font>
      <b/>
      <sz val="9"/>
      <color indexed="8"/>
      <name val="Trebuchet MS"/>
      <family val="2"/>
    </font>
    <font>
      <sz val="6"/>
      <name val="Arial"/>
      <family val="2"/>
    </font>
    <font>
      <b/>
      <sz val="6"/>
      <name val="Arial"/>
      <family val="2"/>
    </font>
    <font>
      <b/>
      <sz val="7"/>
      <name val="Arial"/>
      <family val="2"/>
    </font>
    <font>
      <sz val="7"/>
      <name val="Arial"/>
      <family val="2"/>
    </font>
    <font>
      <b/>
      <sz val="11"/>
      <color indexed="9"/>
      <name val="Arial"/>
      <family val="2"/>
    </font>
    <font>
      <b/>
      <sz val="8"/>
      <name val="Trebuchet MS"/>
      <family val="2"/>
    </font>
    <font>
      <sz val="8"/>
      <color indexed="8"/>
      <name val="Trebuchet MS"/>
      <family val="2"/>
    </font>
    <font>
      <b/>
      <sz val="7.5"/>
      <name val="Trebuchet MS"/>
      <family val="2"/>
    </font>
    <font>
      <sz val="7.5"/>
      <color indexed="8"/>
      <name val="Trebuchet MS"/>
      <family val="2"/>
    </font>
    <font>
      <sz val="9"/>
      <color theme="1"/>
      <name val="Trebuchet MS"/>
      <family val="2"/>
    </font>
    <font>
      <b/>
      <sz val="9"/>
      <color theme="1"/>
      <name val="Trebuchet MS"/>
      <family val="2"/>
    </font>
    <font>
      <sz val="8"/>
      <color theme="1"/>
      <name val="Calibri"/>
      <family val="2"/>
      <scheme val="minor"/>
    </font>
    <font>
      <sz val="11"/>
      <color theme="1"/>
      <name val="Arial"/>
      <family val="2"/>
    </font>
    <font>
      <sz val="10"/>
      <color rgb="FFFF0000"/>
      <name val="Arial"/>
      <family val="2"/>
    </font>
    <font>
      <sz val="11"/>
      <color theme="1"/>
      <name val="Calibri"/>
      <family val="2"/>
      <scheme val="minor"/>
    </font>
    <font>
      <sz val="11"/>
      <name val="Arial"/>
      <family val="2"/>
    </font>
    <font>
      <sz val="12"/>
      <color rgb="FF000000"/>
      <name val="Calibri"/>
      <family val="2"/>
      <scheme val="minor"/>
    </font>
    <font>
      <b/>
      <sz val="10"/>
      <color theme="0"/>
      <name val="Arial"/>
      <family val="2"/>
    </font>
    <font>
      <sz val="10"/>
      <color theme="1"/>
      <name val="Arial"/>
      <family val="2"/>
    </font>
    <font>
      <b/>
      <sz val="9"/>
      <color theme="1"/>
      <name val="Calibri"/>
      <family val="2"/>
      <scheme val="minor"/>
    </font>
    <font>
      <sz val="9"/>
      <color theme="1"/>
      <name val="Calibri"/>
      <family val="2"/>
      <scheme val="minor"/>
    </font>
    <font>
      <b/>
      <sz val="14"/>
      <color theme="1"/>
      <name val="Calibri"/>
      <family val="2"/>
      <scheme val="minor"/>
    </font>
    <font>
      <sz val="22"/>
      <color indexed="8"/>
      <name val="Arial"/>
      <family val="2"/>
    </font>
    <font>
      <sz val="24"/>
      <color indexed="8"/>
      <name val="Arial"/>
      <family val="2"/>
    </font>
    <font>
      <b/>
      <u/>
      <sz val="10"/>
      <color rgb="FF000000"/>
      <name val="Arial"/>
      <family val="2"/>
    </font>
    <font>
      <b/>
      <sz val="14"/>
      <color rgb="FFFF0000"/>
      <name val="Arial"/>
      <family val="2"/>
    </font>
    <font>
      <sz val="11"/>
      <color rgb="FFFF0000"/>
      <name val="Calibri"/>
      <family val="2"/>
      <scheme val="minor"/>
    </font>
    <font>
      <sz val="10"/>
      <color theme="1"/>
      <name val="Times New Roman"/>
      <family val="1"/>
    </font>
    <font>
      <b/>
      <u/>
      <sz val="9"/>
      <color rgb="FFFF0000"/>
      <name val="Arial"/>
      <family val="2"/>
    </font>
    <font>
      <b/>
      <u/>
      <sz val="10"/>
      <color theme="1"/>
      <name val="Arial"/>
      <family val="2"/>
    </font>
    <font>
      <b/>
      <sz val="11"/>
      <name val="Arial"/>
      <family val="2"/>
    </font>
    <font>
      <b/>
      <sz val="11"/>
      <color indexed="10"/>
      <name val="Arial"/>
      <family val="2"/>
    </font>
    <font>
      <b/>
      <sz val="10"/>
      <name val="Verdana"/>
      <family val="2"/>
    </font>
    <font>
      <b/>
      <sz val="8"/>
      <name val="Arial"/>
      <family val="2"/>
    </font>
    <font>
      <b/>
      <u/>
      <sz val="10"/>
      <name val="Arial"/>
      <family val="2"/>
    </font>
    <font>
      <sz val="8"/>
      <color indexed="10"/>
      <name val="Arial"/>
      <family val="2"/>
    </font>
    <font>
      <sz val="10"/>
      <color indexed="10"/>
      <name val="Arial"/>
      <family val="2"/>
    </font>
    <font>
      <sz val="10.5"/>
      <name val="Arial"/>
      <family val="2"/>
    </font>
    <font>
      <b/>
      <sz val="24"/>
      <color indexed="8"/>
      <name val="Arial"/>
      <family val="2"/>
    </font>
    <font>
      <sz val="14"/>
      <color rgb="FF000000"/>
      <name val="Arial"/>
      <family val="2"/>
    </font>
    <font>
      <b/>
      <sz val="10"/>
      <color rgb="FF000000"/>
      <name val="Arial"/>
      <family val="2"/>
    </font>
    <font>
      <b/>
      <sz val="10"/>
      <color theme="1"/>
      <name val="Calibri"/>
      <family val="2"/>
      <scheme val="minor"/>
    </font>
    <font>
      <b/>
      <sz val="12"/>
      <color theme="1"/>
      <name val="Calibri"/>
      <family val="2"/>
      <scheme val="minor"/>
    </font>
    <font>
      <b/>
      <sz val="16"/>
      <color theme="1"/>
      <name val="Calibri"/>
      <family val="2"/>
      <scheme val="minor"/>
    </font>
    <font>
      <sz val="14"/>
      <color theme="1"/>
      <name val="Calibri"/>
      <family val="2"/>
      <scheme val="minor"/>
    </font>
    <font>
      <b/>
      <sz val="14"/>
      <color theme="0"/>
      <name val="Calibri"/>
      <family val="2"/>
      <scheme val="minor"/>
    </font>
    <font>
      <u/>
      <sz val="14"/>
      <name val="Arial"/>
      <family val="2"/>
    </font>
    <font>
      <b/>
      <sz val="12"/>
      <name val="Amasis MT Pro Black"/>
      <family val="1"/>
    </font>
  </fonts>
  <fills count="33">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9" tint="0.39997558519241921"/>
        <bgColor indexed="64"/>
      </patternFill>
    </fill>
    <fill>
      <patternFill patternType="solid">
        <fgColor rgb="FF99FFCC"/>
        <bgColor indexed="64"/>
      </patternFill>
    </fill>
    <fill>
      <patternFill patternType="solid">
        <fgColor rgb="FFFF0000"/>
        <bgColor indexed="64"/>
      </patternFill>
    </fill>
    <fill>
      <patternFill patternType="solid">
        <fgColor theme="0" tint="-0.14999847407452621"/>
        <bgColor indexed="64"/>
      </patternFill>
    </fill>
    <fill>
      <patternFill patternType="solid">
        <fgColor rgb="FFFFFF00"/>
        <bgColor indexed="64"/>
      </patternFill>
    </fill>
    <fill>
      <patternFill patternType="solid">
        <fgColor indexed="14"/>
        <bgColor indexed="64"/>
      </patternFill>
    </fill>
    <fill>
      <patternFill patternType="solid">
        <fgColor indexed="47"/>
        <bgColor indexed="64"/>
      </patternFill>
    </fill>
    <fill>
      <patternFill patternType="solid">
        <fgColor theme="2"/>
        <bgColor indexed="64"/>
      </patternFill>
    </fill>
    <fill>
      <patternFill patternType="solid">
        <fgColor indexed="22"/>
        <bgColor indexed="64"/>
      </patternFill>
    </fill>
    <fill>
      <patternFill patternType="solid">
        <fgColor indexed="43"/>
        <bgColor indexed="64"/>
      </patternFill>
    </fill>
    <fill>
      <patternFill patternType="solid">
        <fgColor indexed="13"/>
        <bgColor indexed="64"/>
      </patternFill>
    </fill>
    <fill>
      <patternFill patternType="solid">
        <fgColor rgb="FF92D050"/>
        <bgColor indexed="64"/>
      </patternFill>
    </fill>
    <fill>
      <patternFill patternType="solid">
        <fgColor theme="5" tint="0.59999389629810485"/>
        <bgColor indexed="64"/>
      </patternFill>
    </fill>
    <fill>
      <patternFill patternType="solid">
        <fgColor theme="2" tint="-0.249977111117893"/>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indexed="8"/>
        <bgColor indexed="58"/>
      </patternFill>
    </fill>
    <fill>
      <patternFill patternType="solid">
        <fgColor indexed="22"/>
        <bgColor indexed="55"/>
      </patternFill>
    </fill>
    <fill>
      <patternFill patternType="solid">
        <fgColor indexed="9"/>
        <bgColor indexed="26"/>
      </patternFill>
    </fill>
    <fill>
      <patternFill patternType="solid">
        <fgColor rgb="FFFFCC99"/>
        <bgColor indexed="64"/>
      </patternFill>
    </fill>
    <fill>
      <patternFill patternType="solid">
        <fgColor rgb="FFA9D08E"/>
        <bgColor indexed="64"/>
      </patternFill>
    </fill>
    <fill>
      <patternFill patternType="solid">
        <fgColor rgb="FFDDDDDD"/>
        <bgColor indexed="64"/>
      </patternFill>
    </fill>
    <fill>
      <patternFill patternType="solid">
        <fgColor theme="7" tint="0.59999389629810485"/>
        <bgColor indexed="64"/>
      </patternFill>
    </fill>
    <fill>
      <patternFill patternType="solid">
        <fgColor theme="3" tint="0.79998168889431442"/>
        <bgColor indexed="64"/>
      </patternFill>
    </fill>
    <fill>
      <patternFill patternType="solid">
        <fgColor theme="4" tint="0.59999389629810485"/>
        <bgColor indexed="64"/>
      </patternFill>
    </fill>
    <fill>
      <patternFill patternType="solid">
        <fgColor indexed="9"/>
        <bgColor indexed="64"/>
      </patternFill>
    </fill>
    <fill>
      <patternFill patternType="solid">
        <fgColor rgb="FFC0C0C0"/>
        <bgColor indexed="64"/>
      </patternFill>
    </fill>
    <fill>
      <patternFill patternType="solid">
        <fgColor theme="2" tint="-9.9978637043366805E-2"/>
        <bgColor indexed="64"/>
      </patternFill>
    </fill>
    <fill>
      <patternFill patternType="solid">
        <fgColor theme="1"/>
        <bgColor indexed="64"/>
      </patternFill>
    </fill>
  </fills>
  <borders count="8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diagonal/>
    </border>
    <border>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top/>
      <bottom/>
      <diagonal/>
    </border>
    <border>
      <left/>
      <right style="hair">
        <color indexed="8"/>
      </right>
      <top/>
      <bottom/>
      <diagonal/>
    </border>
    <border>
      <left style="hair">
        <color indexed="8"/>
      </left>
      <right style="hair">
        <color indexed="8"/>
      </right>
      <top style="hair">
        <color indexed="8"/>
      </top>
      <bottom/>
      <diagonal/>
    </border>
    <border>
      <left style="hair">
        <color indexed="8"/>
      </left>
      <right/>
      <top/>
      <bottom style="hair">
        <color indexed="8"/>
      </bottom>
      <diagonal/>
    </border>
    <border>
      <left/>
      <right/>
      <top/>
      <bottom style="hair">
        <color indexed="8"/>
      </bottom>
      <diagonal/>
    </border>
    <border>
      <left/>
      <right style="hair">
        <color indexed="8"/>
      </right>
      <top/>
      <bottom style="hair">
        <color indexed="8"/>
      </bottom>
      <diagonal/>
    </border>
    <border>
      <left style="hair">
        <color indexed="8"/>
      </left>
      <right/>
      <top style="hair">
        <color indexed="8"/>
      </top>
      <bottom/>
      <diagonal/>
    </border>
    <border>
      <left/>
      <right style="hair">
        <color indexed="8"/>
      </right>
      <top style="hair">
        <color indexed="8"/>
      </top>
      <bottom/>
      <diagonal/>
    </border>
    <border>
      <left style="hair">
        <color indexed="8"/>
      </left>
      <right style="hair">
        <color indexed="8"/>
      </right>
      <top/>
      <bottom style="hair">
        <color indexed="8"/>
      </bottom>
      <diagonal/>
    </border>
    <border>
      <left style="hair">
        <color indexed="8"/>
      </left>
      <right/>
      <top/>
      <bottom style="thin">
        <color indexed="64"/>
      </bottom>
      <diagonal/>
    </border>
    <border>
      <left/>
      <right/>
      <top style="hair">
        <color indexed="8"/>
      </top>
      <bottom/>
      <diagonal/>
    </border>
    <border>
      <left style="hair">
        <color indexed="8"/>
      </left>
      <right style="hair">
        <color indexed="8"/>
      </right>
      <top/>
      <bottom/>
      <diagonal/>
    </border>
    <border>
      <left style="thin">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bottom style="dotted">
        <color indexed="64"/>
      </bottom>
      <diagonal/>
    </border>
    <border>
      <left/>
      <right style="medium">
        <color indexed="64"/>
      </right>
      <top/>
      <bottom style="dotted">
        <color indexed="64"/>
      </bottom>
      <diagonal/>
    </border>
    <border>
      <left/>
      <right/>
      <top style="dotted">
        <color indexed="64"/>
      </top>
      <bottom/>
      <diagonal/>
    </border>
    <border>
      <left/>
      <right/>
      <top style="dotted">
        <color indexed="64"/>
      </top>
      <bottom style="dotted">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right style="thin">
        <color indexed="64"/>
      </right>
      <top/>
      <bottom style="dotted">
        <color indexed="64"/>
      </bottom>
      <diagonal/>
    </border>
    <border>
      <left/>
      <right style="thin">
        <color indexed="64"/>
      </right>
      <top/>
      <bottom style="medium">
        <color indexed="64"/>
      </bottom>
      <diagonal/>
    </border>
    <border>
      <left style="thin">
        <color indexed="64"/>
      </left>
      <right/>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style="thin">
        <color indexed="64"/>
      </left>
      <right/>
      <top style="hair">
        <color indexed="64"/>
      </top>
      <bottom/>
      <diagonal/>
    </border>
    <border>
      <left/>
      <right/>
      <top style="hair">
        <color indexed="64"/>
      </top>
      <bottom/>
      <diagonal/>
    </border>
    <border>
      <left/>
      <right/>
      <top style="hair">
        <color indexed="64"/>
      </top>
      <bottom style="dotted">
        <color indexed="64"/>
      </bottom>
      <diagonal/>
    </border>
    <border>
      <left/>
      <right style="thin">
        <color indexed="64"/>
      </right>
      <top style="hair">
        <color indexed="64"/>
      </top>
      <bottom style="dotted">
        <color indexed="64"/>
      </bottom>
      <diagonal/>
    </border>
    <border>
      <left style="thin">
        <color theme="0"/>
      </left>
      <right/>
      <top/>
      <bottom style="thin">
        <color indexed="64"/>
      </bottom>
      <diagonal/>
    </border>
    <border>
      <left style="medium">
        <color indexed="64"/>
      </left>
      <right style="medium">
        <color indexed="64"/>
      </right>
      <top/>
      <bottom style="medium">
        <color indexed="64"/>
      </bottom>
      <diagonal/>
    </border>
  </borders>
  <cellStyleXfs count="6">
    <xf numFmtId="0" fontId="0" fillId="0" borderId="0"/>
    <xf numFmtId="0" fontId="3" fillId="0" borderId="0" applyNumberFormat="0" applyFill="0" applyBorder="0" applyAlignment="0" applyProtection="0"/>
    <xf numFmtId="0" fontId="24" fillId="0" borderId="0"/>
    <xf numFmtId="0" fontId="50" fillId="0" borderId="0"/>
    <xf numFmtId="0" fontId="50" fillId="0" borderId="0"/>
    <xf numFmtId="9" fontId="99" fillId="0" borderId="0" applyFont="0" applyFill="0" applyBorder="0" applyAlignment="0" applyProtection="0"/>
  </cellStyleXfs>
  <cellXfs count="1877">
    <xf numFmtId="0" fontId="0" fillId="0" borderId="0" xfId="0"/>
    <xf numFmtId="0" fontId="5" fillId="3" borderId="0" xfId="0" applyFont="1" applyFill="1" applyAlignment="1" applyProtection="1">
      <alignment vertical="center"/>
      <protection hidden="1"/>
    </xf>
    <xf numFmtId="0" fontId="8" fillId="5" borderId="9" xfId="0" applyFont="1" applyFill="1" applyBorder="1" applyAlignment="1" applyProtection="1">
      <alignment horizontal="center" vertical="center"/>
      <protection locked="0"/>
    </xf>
    <xf numFmtId="0" fontId="7" fillId="3" borderId="11" xfId="0" applyFont="1" applyFill="1" applyBorder="1" applyProtection="1">
      <protection hidden="1"/>
    </xf>
    <xf numFmtId="0" fontId="0" fillId="3" borderId="0" xfId="0" applyFill="1" applyProtection="1">
      <protection hidden="1"/>
    </xf>
    <xf numFmtId="0" fontId="1" fillId="6" borderId="0" xfId="0" applyFont="1" applyFill="1" applyProtection="1">
      <protection hidden="1"/>
    </xf>
    <xf numFmtId="0" fontId="10" fillId="6" borderId="0" xfId="0" applyFont="1" applyFill="1" applyAlignment="1" applyProtection="1">
      <alignment vertical="center"/>
      <protection hidden="1"/>
    </xf>
    <xf numFmtId="0" fontId="8" fillId="0" borderId="0" xfId="0" applyFont="1" applyProtection="1">
      <protection hidden="1"/>
    </xf>
    <xf numFmtId="0" fontId="8" fillId="5" borderId="10" xfId="0" applyFont="1" applyFill="1" applyBorder="1" applyProtection="1">
      <protection locked="0"/>
    </xf>
    <xf numFmtId="0" fontId="12" fillId="5" borderId="10" xfId="0" applyFont="1" applyFill="1" applyBorder="1" applyProtection="1">
      <protection locked="0"/>
    </xf>
    <xf numFmtId="0" fontId="0" fillId="5" borderId="10" xfId="0" applyFill="1" applyBorder="1" applyProtection="1">
      <protection locked="0"/>
    </xf>
    <xf numFmtId="0" fontId="9" fillId="3" borderId="0" xfId="0" applyFont="1" applyFill="1" applyProtection="1">
      <protection hidden="1"/>
    </xf>
    <xf numFmtId="0" fontId="0" fillId="0" borderId="0" xfId="0" applyProtection="1">
      <protection hidden="1"/>
    </xf>
    <xf numFmtId="0" fontId="14" fillId="3" borderId="16" xfId="0" applyFont="1" applyFill="1" applyBorder="1" applyAlignment="1" applyProtection="1">
      <alignment vertical="top" wrapText="1"/>
      <protection hidden="1"/>
    </xf>
    <xf numFmtId="0" fontId="14" fillId="3" borderId="17" xfId="0" applyFont="1" applyFill="1" applyBorder="1" applyAlignment="1" applyProtection="1">
      <alignment vertical="top" wrapText="1"/>
      <protection hidden="1"/>
    </xf>
    <xf numFmtId="0" fontId="12" fillId="0" borderId="11" xfId="0" applyFont="1" applyBorder="1" applyProtection="1">
      <protection hidden="1"/>
    </xf>
    <xf numFmtId="0" fontId="17" fillId="3" borderId="24" xfId="0" applyFont="1" applyFill="1" applyBorder="1" applyAlignment="1" applyProtection="1">
      <alignment vertical="center"/>
      <protection hidden="1"/>
    </xf>
    <xf numFmtId="0" fontId="17" fillId="3" borderId="0" xfId="0" applyFont="1" applyFill="1" applyAlignment="1" applyProtection="1">
      <alignment vertical="center"/>
      <protection hidden="1"/>
    </xf>
    <xf numFmtId="0" fontId="19" fillId="8" borderId="10" xfId="0" applyFont="1" applyFill="1" applyBorder="1" applyAlignment="1" applyProtection="1">
      <alignment horizontal="center" vertical="center"/>
      <protection locked="0"/>
    </xf>
    <xf numFmtId="0" fontId="20" fillId="7" borderId="0" xfId="0" applyFont="1" applyFill="1" applyAlignment="1" applyProtection="1">
      <alignment horizontal="left" vertical="center"/>
      <protection hidden="1"/>
    </xf>
    <xf numFmtId="0" fontId="8" fillId="3" borderId="0" xfId="0" applyFont="1" applyFill="1" applyProtection="1">
      <protection hidden="1"/>
    </xf>
    <xf numFmtId="0" fontId="21" fillId="0" borderId="11" xfId="0" applyFont="1" applyBorder="1" applyProtection="1">
      <protection hidden="1"/>
    </xf>
    <xf numFmtId="0" fontId="22" fillId="8" borderId="10" xfId="0" applyFont="1" applyFill="1" applyBorder="1" applyAlignment="1" applyProtection="1">
      <alignment horizontal="center" vertical="center"/>
      <protection locked="0"/>
    </xf>
    <xf numFmtId="0" fontId="21" fillId="8" borderId="10" xfId="0" applyFont="1" applyFill="1" applyBorder="1" applyAlignment="1" applyProtection="1">
      <alignment horizontal="center" vertical="center" wrapText="1"/>
      <protection locked="0"/>
    </xf>
    <xf numFmtId="0" fontId="18" fillId="0" borderId="0" xfId="0" applyFont="1" applyAlignment="1" applyProtection="1">
      <alignment vertical="center" wrapText="1"/>
      <protection hidden="1"/>
    </xf>
    <xf numFmtId="0" fontId="21" fillId="0" borderId="0" xfId="0" applyFont="1" applyAlignment="1" applyProtection="1">
      <alignment vertical="center" wrapText="1"/>
      <protection hidden="1"/>
    </xf>
    <xf numFmtId="0" fontId="0" fillId="0" borderId="0" xfId="0" applyAlignment="1" applyProtection="1">
      <alignment horizontal="left"/>
      <protection hidden="1"/>
    </xf>
    <xf numFmtId="0" fontId="21" fillId="0" borderId="0" xfId="2" applyFont="1" applyProtection="1">
      <protection hidden="1"/>
    </xf>
    <xf numFmtId="0" fontId="21" fillId="0" borderId="0" xfId="2" applyFont="1" applyAlignment="1" applyProtection="1">
      <alignment horizontal="center"/>
      <protection hidden="1"/>
    </xf>
    <xf numFmtId="2" fontId="21" fillId="0" borderId="10" xfId="2" applyNumberFormat="1" applyFont="1" applyBorder="1" applyProtection="1">
      <protection hidden="1"/>
    </xf>
    <xf numFmtId="0" fontId="21" fillId="9" borderId="0" xfId="2" applyFont="1" applyFill="1" applyAlignment="1" applyProtection="1">
      <alignment horizontal="right"/>
      <protection hidden="1"/>
    </xf>
    <xf numFmtId="0" fontId="11" fillId="9" borderId="0" xfId="2" applyFont="1" applyFill="1" applyAlignment="1" applyProtection="1">
      <alignment horizontal="center"/>
      <protection hidden="1"/>
    </xf>
    <xf numFmtId="0" fontId="21" fillId="0" borderId="10" xfId="2" applyFont="1" applyBorder="1" applyProtection="1">
      <protection hidden="1"/>
    </xf>
    <xf numFmtId="0" fontId="21" fillId="0" borderId="0" xfId="2" applyFont="1" applyAlignment="1" applyProtection="1">
      <alignment horizontal="center" vertical="center"/>
      <protection hidden="1"/>
    </xf>
    <xf numFmtId="0" fontId="11" fillId="0" borderId="0" xfId="2" applyFont="1" applyAlignment="1" applyProtection="1">
      <alignment horizontal="center"/>
      <protection hidden="1"/>
    </xf>
    <xf numFmtId="0" fontId="21" fillId="9" borderId="0" xfId="2" applyFont="1" applyFill="1" applyProtection="1">
      <protection hidden="1"/>
    </xf>
    <xf numFmtId="1" fontId="11" fillId="0" borderId="0" xfId="2" applyNumberFormat="1" applyFont="1" applyAlignment="1" applyProtection="1">
      <alignment horizontal="center"/>
      <protection hidden="1"/>
    </xf>
    <xf numFmtId="2" fontId="11" fillId="0" borderId="0" xfId="2" applyNumberFormat="1" applyFont="1" applyAlignment="1" applyProtection="1">
      <alignment horizontal="center"/>
      <protection hidden="1"/>
    </xf>
    <xf numFmtId="0" fontId="21" fillId="10" borderId="0" xfId="2" applyFont="1" applyFill="1" applyAlignment="1" applyProtection="1">
      <alignment horizontal="center"/>
      <protection hidden="1"/>
    </xf>
    <xf numFmtId="0" fontId="11" fillId="0" borderId="0" xfId="2" applyFont="1" applyProtection="1">
      <protection hidden="1"/>
    </xf>
    <xf numFmtId="0" fontId="21" fillId="10" borderId="0" xfId="2" applyFont="1" applyFill="1" applyProtection="1">
      <protection hidden="1"/>
    </xf>
    <xf numFmtId="2" fontId="11" fillId="5" borderId="10" xfId="2" applyNumberFormat="1" applyFont="1" applyFill="1" applyBorder="1" applyAlignment="1" applyProtection="1">
      <alignment horizontal="right"/>
      <protection locked="0"/>
    </xf>
    <xf numFmtId="2" fontId="11" fillId="0" borderId="0" xfId="2" applyNumberFormat="1" applyFont="1" applyProtection="1">
      <protection hidden="1"/>
    </xf>
    <xf numFmtId="0" fontId="21" fillId="0" borderId="0" xfId="2" applyFont="1" applyAlignment="1">
      <alignment horizontal="center"/>
    </xf>
    <xf numFmtId="0" fontId="21" fillId="0" borderId="11" xfId="2" applyFont="1" applyBorder="1" applyProtection="1">
      <protection hidden="1"/>
    </xf>
    <xf numFmtId="1" fontId="11" fillId="5" borderId="10" xfId="2" applyNumberFormat="1" applyFont="1" applyFill="1" applyBorder="1" applyAlignment="1" applyProtection="1">
      <alignment horizontal="right"/>
      <protection locked="0"/>
    </xf>
    <xf numFmtId="2" fontId="21" fillId="0" borderId="0" xfId="2" applyNumberFormat="1" applyFont="1" applyAlignment="1" applyProtection="1">
      <alignment horizontal="right"/>
      <protection hidden="1"/>
    </xf>
    <xf numFmtId="2" fontId="21" fillId="0" borderId="0" xfId="2" applyNumberFormat="1" applyFont="1" applyProtection="1">
      <protection hidden="1"/>
    </xf>
    <xf numFmtId="0" fontId="21" fillId="0" borderId="0" xfId="2" applyFont="1" applyAlignment="1">
      <alignment horizontal="left"/>
    </xf>
    <xf numFmtId="0" fontId="24" fillId="0" borderId="0" xfId="2"/>
    <xf numFmtId="0" fontId="21" fillId="0" borderId="0" xfId="2" applyFont="1" applyAlignment="1">
      <alignment horizontal="right"/>
    </xf>
    <xf numFmtId="2" fontId="11" fillId="0" borderId="10" xfId="2" applyNumberFormat="1" applyFont="1" applyBorder="1" applyAlignment="1" applyProtection="1">
      <alignment horizontal="right"/>
      <protection hidden="1"/>
    </xf>
    <xf numFmtId="2" fontId="11" fillId="0" borderId="10" xfId="2" applyNumberFormat="1" applyFont="1" applyBorder="1" applyProtection="1">
      <protection hidden="1"/>
    </xf>
    <xf numFmtId="0" fontId="36" fillId="0" borderId="0" xfId="2" applyFont="1" applyAlignment="1" applyProtection="1">
      <alignment horizontal="center" vertical="center"/>
      <protection hidden="1"/>
    </xf>
    <xf numFmtId="0" fontId="39" fillId="0" borderId="0" xfId="2" applyFont="1" applyProtection="1">
      <protection hidden="1"/>
    </xf>
    <xf numFmtId="0" fontId="39" fillId="0" borderId="0" xfId="2" applyFont="1" applyAlignment="1" applyProtection="1">
      <alignment horizontal="center"/>
      <protection hidden="1"/>
    </xf>
    <xf numFmtId="2" fontId="11" fillId="0" borderId="0" xfId="2" applyNumberFormat="1" applyFont="1" applyAlignment="1" applyProtection="1">
      <alignment horizontal="left"/>
      <protection hidden="1"/>
    </xf>
    <xf numFmtId="1" fontId="11" fillId="0" borderId="0" xfId="2" applyNumberFormat="1" applyFont="1" applyAlignment="1" applyProtection="1">
      <alignment horizontal="left"/>
      <protection hidden="1"/>
    </xf>
    <xf numFmtId="0" fontId="40" fillId="3" borderId="0" xfId="0" applyFont="1" applyFill="1" applyAlignment="1" applyProtection="1">
      <alignment vertical="center" wrapText="1"/>
      <protection hidden="1"/>
    </xf>
    <xf numFmtId="0" fontId="40" fillId="3" borderId="0" xfId="0" applyFont="1" applyFill="1" applyAlignment="1" applyProtection="1">
      <alignment horizontal="center" vertical="center" wrapText="1"/>
      <protection hidden="1"/>
    </xf>
    <xf numFmtId="0" fontId="40" fillId="3" borderId="0" xfId="0" applyFont="1" applyFill="1" applyAlignment="1" applyProtection="1">
      <alignment vertical="center"/>
      <protection hidden="1"/>
    </xf>
    <xf numFmtId="0" fontId="40" fillId="0" borderId="0" xfId="0" applyFont="1" applyAlignment="1" applyProtection="1">
      <alignment horizontal="center" vertical="center" wrapText="1"/>
      <protection hidden="1"/>
    </xf>
    <xf numFmtId="0" fontId="40" fillId="3" borderId="0" xfId="0" applyFont="1" applyFill="1" applyAlignment="1" applyProtection="1">
      <alignment horizontal="left" vertical="center" wrapText="1"/>
      <protection hidden="1"/>
    </xf>
    <xf numFmtId="0" fontId="40" fillId="0" borderId="0" xfId="0" applyFont="1" applyAlignment="1" applyProtection="1">
      <alignment vertical="center" wrapText="1"/>
      <protection hidden="1"/>
    </xf>
    <xf numFmtId="0" fontId="42" fillId="3" borderId="0" xfId="0" applyFont="1" applyFill="1" applyAlignment="1" applyProtection="1">
      <alignment horizontal="center" wrapText="1"/>
      <protection hidden="1"/>
    </xf>
    <xf numFmtId="0" fontId="40" fillId="3" borderId="0" xfId="0" applyFont="1" applyFill="1" applyAlignment="1" applyProtection="1">
      <alignment horizontal="right" vertical="center" wrapText="1"/>
      <protection hidden="1"/>
    </xf>
    <xf numFmtId="0" fontId="42" fillId="0" borderId="0" xfId="0" applyFont="1" applyAlignment="1" applyProtection="1">
      <alignment horizontal="left" vertical="center" wrapText="1"/>
      <protection hidden="1"/>
    </xf>
    <xf numFmtId="0" fontId="40" fillId="3" borderId="0" xfId="0" applyFont="1" applyFill="1" applyAlignment="1" applyProtection="1">
      <alignment horizontal="left" wrapText="1"/>
      <protection hidden="1"/>
    </xf>
    <xf numFmtId="0" fontId="40" fillId="3" borderId="0" xfId="0" applyFont="1" applyFill="1" applyAlignment="1" applyProtection="1">
      <alignment horizontal="left" vertical="center"/>
      <protection hidden="1"/>
    </xf>
    <xf numFmtId="0" fontId="42" fillId="3" borderId="0" xfId="0" applyFont="1" applyFill="1" applyAlignment="1" applyProtection="1">
      <alignment horizontal="left" vertical="center"/>
      <protection hidden="1"/>
    </xf>
    <xf numFmtId="0" fontId="40" fillId="3" borderId="0" xfId="0" applyFont="1" applyFill="1" applyAlignment="1" applyProtection="1">
      <alignment wrapText="1"/>
      <protection hidden="1"/>
    </xf>
    <xf numFmtId="0" fontId="40" fillId="3" borderId="0" xfId="0" applyFont="1" applyFill="1" applyAlignment="1" applyProtection="1">
      <alignment horizontal="justify" wrapText="1"/>
      <protection hidden="1"/>
    </xf>
    <xf numFmtId="0" fontId="40" fillId="3" borderId="0" xfId="0" applyFont="1" applyFill="1" applyAlignment="1" applyProtection="1">
      <alignment horizontal="left" vertical="top" wrapText="1"/>
      <protection hidden="1"/>
    </xf>
    <xf numFmtId="0" fontId="40" fillId="3" borderId="0" xfId="0" applyFont="1" applyFill="1" applyAlignment="1" applyProtection="1">
      <alignment vertical="top" wrapText="1"/>
      <protection hidden="1"/>
    </xf>
    <xf numFmtId="0" fontId="42" fillId="3" borderId="0" xfId="0" applyFont="1" applyFill="1" applyAlignment="1" applyProtection="1">
      <alignment horizontal="left" vertical="top" wrapText="1"/>
      <protection hidden="1"/>
    </xf>
    <xf numFmtId="0" fontId="42" fillId="3" borderId="0" xfId="0" applyFont="1" applyFill="1" applyAlignment="1" applyProtection="1">
      <alignment vertical="top" wrapText="1"/>
      <protection hidden="1"/>
    </xf>
    <xf numFmtId="0" fontId="44" fillId="0" borderId="0" xfId="0" applyFont="1" applyAlignment="1" applyProtection="1">
      <alignment vertical="top" wrapText="1"/>
      <protection hidden="1"/>
    </xf>
    <xf numFmtId="0" fontId="8" fillId="0" borderId="0" xfId="0" applyFont="1" applyAlignment="1" applyProtection="1">
      <alignment horizontal="left"/>
      <protection hidden="1"/>
    </xf>
    <xf numFmtId="0" fontId="8" fillId="0" borderId="0" xfId="0" applyFont="1" applyAlignment="1" applyProtection="1">
      <alignment horizontal="center"/>
      <protection hidden="1"/>
    </xf>
    <xf numFmtId="0" fontId="8" fillId="0" borderId="0" xfId="0" applyFont="1" applyAlignment="1" applyProtection="1">
      <alignment horizontal="right"/>
      <protection hidden="1"/>
    </xf>
    <xf numFmtId="0" fontId="9" fillId="0" borderId="0" xfId="0" applyFont="1" applyProtection="1">
      <protection hidden="1"/>
    </xf>
    <xf numFmtId="167" fontId="8" fillId="0" borderId="0" xfId="0" applyNumberFormat="1" applyFont="1" applyProtection="1">
      <protection hidden="1"/>
    </xf>
    <xf numFmtId="0" fontId="48" fillId="0" borderId="0" xfId="0" applyFont="1" applyAlignment="1" applyProtection="1">
      <alignment horizontal="left"/>
      <protection hidden="1"/>
    </xf>
    <xf numFmtId="0" fontId="2" fillId="0" borderId="0" xfId="0" applyFont="1" applyProtection="1">
      <protection hidden="1"/>
    </xf>
    <xf numFmtId="0" fontId="48" fillId="0" borderId="0" xfId="0" applyFont="1" applyProtection="1">
      <protection hidden="1"/>
    </xf>
    <xf numFmtId="0" fontId="50" fillId="0" borderId="1" xfId="3" applyBorder="1" applyProtection="1">
      <protection hidden="1"/>
    </xf>
    <xf numFmtId="0" fontId="50" fillId="0" borderId="2" xfId="3" applyBorder="1" applyProtection="1">
      <protection hidden="1"/>
    </xf>
    <xf numFmtId="0" fontId="50" fillId="0" borderId="3" xfId="3" applyBorder="1" applyProtection="1">
      <protection hidden="1"/>
    </xf>
    <xf numFmtId="0" fontId="50" fillId="0" borderId="7" xfId="3" applyBorder="1" applyProtection="1">
      <protection hidden="1"/>
    </xf>
    <xf numFmtId="0" fontId="50" fillId="0" borderId="8" xfId="3" applyBorder="1" applyProtection="1">
      <protection hidden="1"/>
    </xf>
    <xf numFmtId="0" fontId="50" fillId="0" borderId="23" xfId="3" applyBorder="1" applyProtection="1">
      <protection hidden="1"/>
    </xf>
    <xf numFmtId="0" fontId="50" fillId="0" borderId="0" xfId="3" applyProtection="1">
      <protection hidden="1"/>
    </xf>
    <xf numFmtId="0" fontId="50" fillId="0" borderId="24" xfId="3" applyBorder="1" applyProtection="1">
      <protection hidden="1"/>
    </xf>
    <xf numFmtId="0" fontId="50" fillId="0" borderId="26" xfId="3" applyBorder="1" applyProtection="1">
      <protection hidden="1"/>
    </xf>
    <xf numFmtId="0" fontId="50" fillId="0" borderId="0" xfId="3" applyAlignment="1" applyProtection="1">
      <alignment wrapText="1"/>
      <protection hidden="1"/>
    </xf>
    <xf numFmtId="0" fontId="50" fillId="0" borderId="4" xfId="3" applyBorder="1" applyProtection="1">
      <protection hidden="1"/>
    </xf>
    <xf numFmtId="0" fontId="50" fillId="0" borderId="5" xfId="3" applyBorder="1" applyProtection="1">
      <protection hidden="1"/>
    </xf>
    <xf numFmtId="0" fontId="50" fillId="0" borderId="6" xfId="3" applyBorder="1" applyProtection="1">
      <protection hidden="1"/>
    </xf>
    <xf numFmtId="0" fontId="53" fillId="0" borderId="0" xfId="3" applyFont="1" applyProtection="1">
      <protection hidden="1"/>
    </xf>
    <xf numFmtId="0" fontId="53" fillId="0" borderId="0" xfId="3" applyFont="1" applyAlignment="1" applyProtection="1">
      <alignment horizontal="center"/>
      <protection hidden="1"/>
    </xf>
    <xf numFmtId="0" fontId="53" fillId="0" borderId="0" xfId="3" applyFont="1" applyAlignment="1" applyProtection="1">
      <alignment horizontal="left"/>
      <protection hidden="1"/>
    </xf>
    <xf numFmtId="0" fontId="53" fillId="0" borderId="26" xfId="3" applyFont="1" applyBorder="1" applyAlignment="1" applyProtection="1">
      <alignment horizontal="center"/>
      <protection hidden="1"/>
    </xf>
    <xf numFmtId="0" fontId="50" fillId="0" borderId="0" xfId="3" applyAlignment="1" applyProtection="1">
      <alignment horizontal="left"/>
      <protection hidden="1"/>
    </xf>
    <xf numFmtId="0" fontId="53" fillId="0" borderId="2" xfId="3" applyFont="1" applyBorder="1" applyProtection="1">
      <protection hidden="1"/>
    </xf>
    <xf numFmtId="0" fontId="50" fillId="0" borderId="0" xfId="3" applyAlignment="1" applyProtection="1">
      <alignment horizontal="center"/>
      <protection hidden="1"/>
    </xf>
    <xf numFmtId="0" fontId="53" fillId="0" borderId="26" xfId="3" applyFont="1" applyBorder="1" applyAlignment="1" applyProtection="1">
      <alignment horizontal="left"/>
      <protection hidden="1"/>
    </xf>
    <xf numFmtId="0" fontId="50" fillId="0" borderId="24" xfId="3" applyBorder="1" applyAlignment="1" applyProtection="1">
      <alignment horizontal="center"/>
      <protection hidden="1"/>
    </xf>
    <xf numFmtId="0" fontId="53" fillId="0" borderId="26" xfId="3" applyFont="1" applyBorder="1" applyProtection="1">
      <protection hidden="1"/>
    </xf>
    <xf numFmtId="0" fontId="50" fillId="0" borderId="26" xfId="3" applyBorder="1" applyAlignment="1" applyProtection="1">
      <alignment horizontal="center"/>
      <protection hidden="1"/>
    </xf>
    <xf numFmtId="0" fontId="53" fillId="0" borderId="5" xfId="3" applyFont="1" applyBorder="1" applyAlignment="1" applyProtection="1">
      <alignment horizontal="center" vertical="center"/>
      <protection hidden="1"/>
    </xf>
    <xf numFmtId="0" fontId="50" fillId="0" borderId="24" xfId="3" applyBorder="1" applyAlignment="1" applyProtection="1">
      <alignment vertical="center"/>
      <protection hidden="1"/>
    </xf>
    <xf numFmtId="0" fontId="55" fillId="0" borderId="0" xfId="3" applyFont="1" applyAlignment="1" applyProtection="1">
      <alignment horizontal="center"/>
      <protection hidden="1"/>
    </xf>
    <xf numFmtId="0" fontId="50" fillId="0" borderId="0" xfId="3" applyAlignment="1" applyProtection="1">
      <alignment vertical="center"/>
      <protection hidden="1"/>
    </xf>
    <xf numFmtId="0" fontId="50" fillId="0" borderId="0" xfId="3" applyAlignment="1" applyProtection="1">
      <alignment horizontal="center" vertical="center"/>
      <protection hidden="1"/>
    </xf>
    <xf numFmtId="0" fontId="50" fillId="0" borderId="26" xfId="3" applyBorder="1" applyAlignment="1" applyProtection="1">
      <alignment vertical="center"/>
      <protection hidden="1"/>
    </xf>
    <xf numFmtId="0" fontId="53" fillId="0" borderId="24" xfId="3" applyFont="1" applyBorder="1" applyProtection="1">
      <protection hidden="1"/>
    </xf>
    <xf numFmtId="0" fontId="53" fillId="0" borderId="0" xfId="3" applyFont="1" applyAlignment="1" applyProtection="1">
      <alignment horizontal="left" vertical="top" wrapText="1"/>
      <protection hidden="1"/>
    </xf>
    <xf numFmtId="0" fontId="53" fillId="0" borderId="26" xfId="3" applyFont="1" applyBorder="1" applyAlignment="1" applyProtection="1">
      <alignment vertical="center"/>
      <protection hidden="1"/>
    </xf>
    <xf numFmtId="0" fontId="53" fillId="0" borderId="2" xfId="3" applyFont="1" applyBorder="1" applyAlignment="1" applyProtection="1">
      <alignment horizontal="center" vertical="center"/>
      <protection hidden="1"/>
    </xf>
    <xf numFmtId="0" fontId="57" fillId="0" borderId="5" xfId="3" applyFont="1" applyBorder="1" applyProtection="1">
      <protection hidden="1"/>
    </xf>
    <xf numFmtId="0" fontId="50" fillId="0" borderId="1" xfId="3" applyBorder="1" applyAlignment="1" applyProtection="1">
      <alignment vertical="center" wrapText="1"/>
      <protection hidden="1"/>
    </xf>
    <xf numFmtId="0" fontId="50" fillId="0" borderId="2" xfId="3" applyBorder="1" applyAlignment="1" applyProtection="1">
      <alignment vertical="center" wrapText="1"/>
      <protection hidden="1"/>
    </xf>
    <xf numFmtId="0" fontId="50" fillId="0" borderId="3" xfId="3" applyBorder="1" applyAlignment="1" applyProtection="1">
      <alignment vertical="center" wrapText="1"/>
      <protection hidden="1"/>
    </xf>
    <xf numFmtId="0" fontId="53" fillId="0" borderId="8" xfId="3" applyFont="1" applyBorder="1" applyAlignment="1" applyProtection="1">
      <alignment horizontal="center" vertical="center"/>
      <protection hidden="1"/>
    </xf>
    <xf numFmtId="0" fontId="50" fillId="0" borderId="7" xfId="3" applyBorder="1" applyAlignment="1" applyProtection="1">
      <alignment vertical="center"/>
      <protection hidden="1"/>
    </xf>
    <xf numFmtId="0" fontId="54" fillId="0" borderId="8" xfId="3" applyFont="1" applyBorder="1" applyAlignment="1" applyProtection="1">
      <alignment vertical="center"/>
      <protection hidden="1"/>
    </xf>
    <xf numFmtId="0" fontId="50" fillId="0" borderId="8" xfId="3" applyBorder="1" applyAlignment="1" applyProtection="1">
      <alignment vertical="center"/>
      <protection hidden="1"/>
    </xf>
    <xf numFmtId="0" fontId="50" fillId="0" borderId="23" xfId="3" applyBorder="1" applyAlignment="1" applyProtection="1">
      <alignment vertical="center"/>
      <protection hidden="1"/>
    </xf>
    <xf numFmtId="0" fontId="53" fillId="0" borderId="7" xfId="3" applyFont="1" applyBorder="1" applyAlignment="1" applyProtection="1">
      <alignment vertical="center"/>
      <protection hidden="1"/>
    </xf>
    <xf numFmtId="0" fontId="53" fillId="0" borderId="8" xfId="3" applyFont="1" applyBorder="1" applyAlignment="1" applyProtection="1">
      <alignment vertical="center"/>
      <protection hidden="1"/>
    </xf>
    <xf numFmtId="0" fontId="50" fillId="0" borderId="8" xfId="3" applyBorder="1" applyAlignment="1" applyProtection="1">
      <alignment horizontal="center" vertical="center"/>
      <protection hidden="1"/>
    </xf>
    <xf numFmtId="0" fontId="53" fillId="0" borderId="8" xfId="3" applyFont="1" applyBorder="1" applyAlignment="1" applyProtection="1">
      <alignment horizontal="left" vertical="center"/>
      <protection hidden="1"/>
    </xf>
    <xf numFmtId="0" fontId="53" fillId="0" borderId="23" xfId="3" applyFont="1" applyBorder="1" applyAlignment="1" applyProtection="1">
      <alignment vertical="center"/>
      <protection hidden="1"/>
    </xf>
    <xf numFmtId="0" fontId="53" fillId="0" borderId="23" xfId="3" applyFont="1" applyBorder="1" applyAlignment="1" applyProtection="1">
      <alignment horizontal="left" vertical="center"/>
      <protection hidden="1"/>
    </xf>
    <xf numFmtId="0" fontId="58" fillId="0" borderId="6" xfId="3" applyFont="1" applyBorder="1" applyAlignment="1" applyProtection="1">
      <alignment horizontal="left" vertical="center"/>
      <protection hidden="1"/>
    </xf>
    <xf numFmtId="0" fontId="50" fillId="0" borderId="1" xfId="3" applyBorder="1" applyAlignment="1" applyProtection="1">
      <alignment vertical="center"/>
      <protection hidden="1"/>
    </xf>
    <xf numFmtId="0" fontId="54" fillId="0" borderId="2" xfId="3" applyFont="1" applyBorder="1" applyProtection="1">
      <protection hidden="1"/>
    </xf>
    <xf numFmtId="0" fontId="50" fillId="0" borderId="2" xfId="3" applyBorder="1" applyAlignment="1" applyProtection="1">
      <alignment vertical="center"/>
      <protection hidden="1"/>
    </xf>
    <xf numFmtId="0" fontId="53" fillId="0" borderId="2" xfId="3" applyFont="1" applyBorder="1" applyAlignment="1" applyProtection="1">
      <alignment horizontal="left" vertical="center"/>
      <protection hidden="1"/>
    </xf>
    <xf numFmtId="0" fontId="50" fillId="0" borderId="2" xfId="3" applyBorder="1" applyAlignment="1" applyProtection="1">
      <alignment horizontal="left" vertical="center"/>
      <protection hidden="1"/>
    </xf>
    <xf numFmtId="0" fontId="50" fillId="0" borderId="5" xfId="3" applyBorder="1" applyAlignment="1" applyProtection="1">
      <alignment vertical="center"/>
      <protection hidden="1"/>
    </xf>
    <xf numFmtId="0" fontId="50" fillId="0" borderId="4" xfId="3" applyBorder="1" applyAlignment="1" applyProtection="1">
      <alignment vertical="center"/>
      <protection hidden="1"/>
    </xf>
    <xf numFmtId="0" fontId="54" fillId="0" borderId="5" xfId="3" applyFont="1" applyBorder="1" applyProtection="1">
      <protection hidden="1"/>
    </xf>
    <xf numFmtId="0" fontId="50" fillId="0" borderId="5" xfId="3" applyBorder="1" applyAlignment="1" applyProtection="1">
      <alignment horizontal="center" vertical="center"/>
      <protection hidden="1"/>
    </xf>
    <xf numFmtId="0" fontId="54" fillId="0" borderId="8" xfId="3" applyFont="1" applyBorder="1" applyProtection="1">
      <protection hidden="1"/>
    </xf>
    <xf numFmtId="0" fontId="50" fillId="0" borderId="8" xfId="3" applyBorder="1" applyAlignment="1" applyProtection="1">
      <alignment horizontal="left" vertical="center"/>
      <protection hidden="1"/>
    </xf>
    <xf numFmtId="0" fontId="54" fillId="0" borderId="0" xfId="3" applyFont="1" applyProtection="1">
      <protection hidden="1"/>
    </xf>
    <xf numFmtId="0" fontId="53" fillId="0" borderId="26" xfId="3" applyFont="1" applyBorder="1" applyAlignment="1" applyProtection="1">
      <alignment vertical="top"/>
      <protection hidden="1"/>
    </xf>
    <xf numFmtId="0" fontId="53" fillId="0" borderId="0" xfId="3" applyFont="1" applyAlignment="1" applyProtection="1">
      <alignment vertical="top"/>
      <protection hidden="1"/>
    </xf>
    <xf numFmtId="0" fontId="57" fillId="0" borderId="0" xfId="3" applyFont="1" applyAlignment="1" applyProtection="1">
      <alignment horizontal="left" vertical="center"/>
      <protection hidden="1"/>
    </xf>
    <xf numFmtId="0" fontId="57" fillId="0" borderId="0" xfId="3" applyFont="1" applyAlignment="1" applyProtection="1">
      <alignment vertical="center" wrapText="1"/>
      <protection hidden="1"/>
    </xf>
    <xf numFmtId="0" fontId="57" fillId="0" borderId="26" xfId="3" applyFont="1" applyBorder="1" applyAlignment="1" applyProtection="1">
      <alignment vertical="center" wrapText="1"/>
      <protection hidden="1"/>
    </xf>
    <xf numFmtId="0" fontId="53" fillId="0" borderId="24" xfId="3" applyFont="1" applyBorder="1" applyAlignment="1" applyProtection="1">
      <alignment vertical="center"/>
      <protection hidden="1"/>
    </xf>
    <xf numFmtId="0" fontId="54" fillId="0" borderId="0" xfId="3" applyFont="1" applyAlignment="1" applyProtection="1">
      <alignment vertical="center"/>
      <protection hidden="1"/>
    </xf>
    <xf numFmtId="0" fontId="53" fillId="0" borderId="0" xfId="3" applyFont="1" applyAlignment="1" applyProtection="1">
      <alignment vertical="center"/>
      <protection hidden="1"/>
    </xf>
    <xf numFmtId="0" fontId="56" fillId="0" borderId="0" xfId="3" applyFont="1" applyProtection="1">
      <protection hidden="1"/>
    </xf>
    <xf numFmtId="0" fontId="50" fillId="0" borderId="1" xfId="4" applyBorder="1"/>
    <xf numFmtId="0" fontId="50" fillId="0" borderId="2" xfId="4" applyBorder="1"/>
    <xf numFmtId="0" fontId="50" fillId="0" borderId="3" xfId="4" applyBorder="1"/>
    <xf numFmtId="0" fontId="50" fillId="0" borderId="0" xfId="4"/>
    <xf numFmtId="0" fontId="50" fillId="0" borderId="24" xfId="4" applyBorder="1"/>
    <xf numFmtId="0" fontId="50" fillId="0" borderId="26" xfId="4" applyBorder="1"/>
    <xf numFmtId="0" fontId="50" fillId="0" borderId="0" xfId="4" applyAlignment="1">
      <alignment wrapText="1"/>
    </xf>
    <xf numFmtId="0" fontId="50" fillId="0" borderId="4" xfId="4" applyBorder="1"/>
    <xf numFmtId="0" fontId="50" fillId="0" borderId="5" xfId="4" applyBorder="1"/>
    <xf numFmtId="0" fontId="50" fillId="0" borderId="6" xfId="4" applyBorder="1"/>
    <xf numFmtId="0" fontId="53" fillId="0" borderId="0" xfId="4" applyFont="1"/>
    <xf numFmtId="0" fontId="50" fillId="0" borderId="0" xfId="4" applyAlignment="1">
      <alignment horizontal="center"/>
    </xf>
    <xf numFmtId="0" fontId="50" fillId="0" borderId="0" xfId="4" applyAlignment="1">
      <alignment vertical="center"/>
    </xf>
    <xf numFmtId="0" fontId="62" fillId="0" borderId="0" xfId="3" applyFont="1" applyAlignment="1" applyProtection="1">
      <alignment horizontal="center" vertical="center"/>
      <protection hidden="1"/>
    </xf>
    <xf numFmtId="0" fontId="59" fillId="0" borderId="0" xfId="3" applyFont="1" applyAlignment="1" applyProtection="1">
      <alignment horizontal="left"/>
      <protection hidden="1"/>
    </xf>
    <xf numFmtId="49" fontId="50" fillId="0" borderId="0" xfId="3" applyNumberFormat="1" applyProtection="1">
      <protection hidden="1"/>
    </xf>
    <xf numFmtId="0" fontId="59" fillId="0" borderId="0" xfId="3" applyFont="1" applyProtection="1">
      <protection hidden="1"/>
    </xf>
    <xf numFmtId="0" fontId="50" fillId="0" borderId="0" xfId="3" applyAlignment="1" applyProtection="1">
      <alignment horizontal="right"/>
      <protection hidden="1"/>
    </xf>
    <xf numFmtId="0" fontId="64" fillId="0" borderId="0" xfId="2" applyFont="1" applyProtection="1">
      <protection hidden="1"/>
    </xf>
    <xf numFmtId="0" fontId="65" fillId="14" borderId="0" xfId="2" applyFont="1" applyFill="1" applyProtection="1">
      <protection hidden="1"/>
    </xf>
    <xf numFmtId="0" fontId="39" fillId="14" borderId="0" xfId="2" applyFont="1" applyFill="1" applyProtection="1">
      <protection hidden="1"/>
    </xf>
    <xf numFmtId="0" fontId="39" fillId="14" borderId="0" xfId="2" applyFont="1" applyFill="1" applyAlignment="1" applyProtection="1">
      <alignment horizontal="center"/>
      <protection hidden="1"/>
    </xf>
    <xf numFmtId="0" fontId="66" fillId="0" borderId="0" xfId="2" applyFont="1" applyProtection="1">
      <protection hidden="1"/>
    </xf>
    <xf numFmtId="0" fontId="18" fillId="0" borderId="0" xfId="2" applyFont="1" applyAlignment="1" applyProtection="1">
      <alignment horizontal="center"/>
      <protection hidden="1"/>
    </xf>
    <xf numFmtId="0" fontId="39" fillId="0" borderId="11" xfId="2" applyFont="1" applyBorder="1" applyProtection="1">
      <protection hidden="1"/>
    </xf>
    <xf numFmtId="0" fontId="64" fillId="0" borderId="0" xfId="2" applyFont="1" applyAlignment="1" applyProtection="1">
      <alignment horizontal="center"/>
      <protection hidden="1"/>
    </xf>
    <xf numFmtId="2" fontId="64" fillId="0" borderId="0" xfId="2" applyNumberFormat="1" applyFont="1" applyAlignment="1" applyProtection="1">
      <alignment horizontal="center"/>
      <protection hidden="1"/>
    </xf>
    <xf numFmtId="2" fontId="64" fillId="0" borderId="0" xfId="2" applyNumberFormat="1" applyFont="1" applyProtection="1">
      <protection hidden="1"/>
    </xf>
    <xf numFmtId="0" fontId="39" fillId="0" borderId="0" xfId="2" applyFont="1" applyAlignment="1" applyProtection="1">
      <alignment wrapText="1"/>
      <protection hidden="1"/>
    </xf>
    <xf numFmtId="9" fontId="39" fillId="0" borderId="0" xfId="2" applyNumberFormat="1" applyFont="1" applyAlignment="1" applyProtection="1">
      <alignment horizontal="center" vertical="center"/>
      <protection hidden="1"/>
    </xf>
    <xf numFmtId="9" fontId="39" fillId="13" borderId="0" xfId="2" applyNumberFormat="1" applyFont="1" applyFill="1" applyAlignment="1" applyProtection="1">
      <alignment horizontal="center" vertical="center"/>
      <protection hidden="1"/>
    </xf>
    <xf numFmtId="4" fontId="64" fillId="0" borderId="0" xfId="2" applyNumberFormat="1" applyFont="1" applyProtection="1">
      <protection hidden="1"/>
    </xf>
    <xf numFmtId="10" fontId="39" fillId="0" borderId="0" xfId="2" applyNumberFormat="1" applyFont="1" applyAlignment="1" applyProtection="1">
      <alignment horizontal="right" vertical="center"/>
      <protection hidden="1"/>
    </xf>
    <xf numFmtId="4" fontId="39" fillId="4" borderId="0" xfId="2" applyNumberFormat="1" applyFont="1" applyFill="1" applyAlignment="1" applyProtection="1">
      <alignment horizontal="center"/>
      <protection hidden="1"/>
    </xf>
    <xf numFmtId="4" fontId="39" fillId="0" borderId="0" xfId="2" applyNumberFormat="1" applyFont="1" applyAlignment="1" applyProtection="1">
      <alignment horizontal="center"/>
      <protection hidden="1"/>
    </xf>
    <xf numFmtId="0" fontId="39" fillId="0" borderId="0" xfId="2" applyFont="1" applyAlignment="1" applyProtection="1">
      <alignment horizontal="right"/>
      <protection hidden="1"/>
    </xf>
    <xf numFmtId="2" fontId="64" fillId="0" borderId="0" xfId="2" applyNumberFormat="1" applyFont="1" applyAlignment="1" applyProtection="1">
      <alignment horizontal="left"/>
      <protection hidden="1"/>
    </xf>
    <xf numFmtId="4" fontId="39" fillId="0" borderId="0" xfId="2" applyNumberFormat="1" applyFont="1" applyProtection="1">
      <protection hidden="1"/>
    </xf>
    <xf numFmtId="1" fontId="64" fillId="0" borderId="0" xfId="2" applyNumberFormat="1" applyFont="1" applyProtection="1">
      <protection hidden="1"/>
    </xf>
    <xf numFmtId="0" fontId="11" fillId="0" borderId="0" xfId="2" applyFont="1" applyAlignment="1" applyProtection="1">
      <alignment horizontal="left"/>
      <protection hidden="1"/>
    </xf>
    <xf numFmtId="1" fontId="39" fillId="0" borderId="0" xfId="2" applyNumberFormat="1" applyFont="1" applyAlignment="1" applyProtection="1">
      <alignment horizontal="center"/>
      <protection hidden="1"/>
    </xf>
    <xf numFmtId="1" fontId="18" fillId="0" borderId="0" xfId="2" applyNumberFormat="1" applyFont="1" applyProtection="1">
      <protection hidden="1"/>
    </xf>
    <xf numFmtId="0" fontId="39" fillId="4" borderId="0" xfId="2" applyFont="1" applyFill="1" applyProtection="1">
      <protection hidden="1"/>
    </xf>
    <xf numFmtId="2" fontId="39" fillId="0" borderId="0" xfId="2" applyNumberFormat="1" applyFont="1" applyAlignment="1" applyProtection="1">
      <alignment horizontal="center"/>
      <protection hidden="1"/>
    </xf>
    <xf numFmtId="9" fontId="39" fillId="0" borderId="0" xfId="2" applyNumberFormat="1" applyFont="1" applyProtection="1">
      <protection hidden="1"/>
    </xf>
    <xf numFmtId="168" fontId="11" fillId="0" borderId="0" xfId="2" applyNumberFormat="1" applyFont="1" applyAlignment="1" applyProtection="1">
      <alignment horizontal="left"/>
      <protection hidden="1"/>
    </xf>
    <xf numFmtId="1" fontId="64" fillId="0" borderId="0" xfId="2" applyNumberFormat="1" applyFont="1" applyAlignment="1" applyProtection="1">
      <alignment horizontal="center"/>
      <protection hidden="1"/>
    </xf>
    <xf numFmtId="1" fontId="39" fillId="0" borderId="0" xfId="2" applyNumberFormat="1" applyFont="1" applyProtection="1">
      <protection hidden="1"/>
    </xf>
    <xf numFmtId="2" fontId="39" fillId="0" borderId="0" xfId="2" applyNumberFormat="1" applyFont="1" applyAlignment="1" applyProtection="1">
      <alignment horizontal="left"/>
      <protection hidden="1"/>
    </xf>
    <xf numFmtId="0" fontId="71" fillId="0" borderId="0" xfId="2" applyFont="1" applyAlignment="1" applyProtection="1">
      <alignment horizontal="right"/>
      <protection hidden="1"/>
    </xf>
    <xf numFmtId="4" fontId="11" fillId="0" borderId="0" xfId="2" applyNumberFormat="1" applyFont="1" applyAlignment="1" applyProtection="1">
      <alignment horizontal="left"/>
      <protection hidden="1"/>
    </xf>
    <xf numFmtId="0" fontId="39" fillId="0" borderId="0" xfId="2" applyFont="1" applyAlignment="1" applyProtection="1">
      <alignment horizontal="left"/>
      <protection hidden="1"/>
    </xf>
    <xf numFmtId="10" fontId="39" fillId="13" borderId="0" xfId="2" applyNumberFormat="1" applyFont="1" applyFill="1" applyAlignment="1" applyProtection="1">
      <alignment horizontal="center" vertical="center"/>
      <protection hidden="1"/>
    </xf>
    <xf numFmtId="4" fontId="64" fillId="0" borderId="0" xfId="2" applyNumberFormat="1" applyFont="1" applyAlignment="1" applyProtection="1">
      <alignment horizontal="center"/>
      <protection hidden="1"/>
    </xf>
    <xf numFmtId="0" fontId="64" fillId="0" borderId="0" xfId="2" applyFont="1" applyAlignment="1" applyProtection="1">
      <alignment horizontal="left"/>
      <protection hidden="1"/>
    </xf>
    <xf numFmtId="10" fontId="39" fillId="0" borderId="0" xfId="2" applyNumberFormat="1" applyFont="1" applyAlignment="1" applyProtection="1">
      <alignment vertical="center"/>
      <protection hidden="1"/>
    </xf>
    <xf numFmtId="3" fontId="64" fillId="0" borderId="0" xfId="2" applyNumberFormat="1" applyFont="1" applyProtection="1">
      <protection hidden="1"/>
    </xf>
    <xf numFmtId="3" fontId="39" fillId="0" borderId="0" xfId="2" applyNumberFormat="1" applyFont="1" applyProtection="1">
      <protection hidden="1"/>
    </xf>
    <xf numFmtId="3" fontId="64" fillId="0" borderId="0" xfId="2" applyNumberFormat="1" applyFont="1" applyAlignment="1" applyProtection="1">
      <alignment horizontal="center"/>
      <protection hidden="1"/>
    </xf>
    <xf numFmtId="0" fontId="39" fillId="0" borderId="0" xfId="2" quotePrefix="1" applyFont="1" applyAlignment="1" applyProtection="1">
      <alignment horizontal="center"/>
      <protection hidden="1"/>
    </xf>
    <xf numFmtId="0" fontId="7" fillId="16" borderId="10" xfId="0" applyFont="1" applyFill="1" applyBorder="1" applyAlignment="1" applyProtection="1">
      <alignment horizontal="left"/>
      <protection hidden="1"/>
    </xf>
    <xf numFmtId="0" fontId="7" fillId="16" borderId="10" xfId="0" applyFont="1" applyFill="1" applyBorder="1" applyProtection="1">
      <protection hidden="1"/>
    </xf>
    <xf numFmtId="0" fontId="18" fillId="16" borderId="10" xfId="0" applyFont="1" applyFill="1" applyBorder="1" applyAlignment="1" applyProtection="1">
      <alignment horizontal="center" vertical="center" wrapText="1"/>
      <protection hidden="1"/>
    </xf>
    <xf numFmtId="0" fontId="18" fillId="16" borderId="9" xfId="0" applyFont="1" applyFill="1" applyBorder="1" applyAlignment="1" applyProtection="1">
      <alignment horizontal="center" vertical="center" wrapText="1"/>
      <protection hidden="1"/>
    </xf>
    <xf numFmtId="0" fontId="9" fillId="16" borderId="9" xfId="0" applyFont="1" applyFill="1" applyBorder="1" applyAlignment="1" applyProtection="1">
      <alignment horizontal="center" vertical="center"/>
      <protection hidden="1"/>
    </xf>
    <xf numFmtId="0" fontId="9" fillId="16" borderId="10" xfId="0" applyFont="1" applyFill="1" applyBorder="1" applyProtection="1">
      <protection hidden="1"/>
    </xf>
    <xf numFmtId="0" fontId="9" fillId="16" borderId="10" xfId="0" applyFont="1" applyFill="1" applyBorder="1" applyAlignment="1" applyProtection="1">
      <alignment horizontal="center"/>
      <protection hidden="1"/>
    </xf>
    <xf numFmtId="0" fontId="42" fillId="3" borderId="0" xfId="0" applyFont="1" applyFill="1" applyProtection="1">
      <protection hidden="1"/>
    </xf>
    <xf numFmtId="0" fontId="53" fillId="0" borderId="23" xfId="3" applyFont="1" applyBorder="1" applyAlignment="1" applyProtection="1">
      <alignment horizontal="center" vertical="center"/>
      <protection hidden="1"/>
    </xf>
    <xf numFmtId="3" fontId="34" fillId="12" borderId="10" xfId="2" applyNumberFormat="1" applyFont="1" applyFill="1" applyBorder="1" applyAlignment="1" applyProtection="1">
      <alignment horizontal="center"/>
      <protection hidden="1"/>
    </xf>
    <xf numFmtId="0" fontId="57" fillId="0" borderId="5" xfId="4" applyFont="1" applyBorder="1"/>
    <xf numFmtId="0" fontId="58" fillId="0" borderId="26" xfId="3" applyFont="1" applyBorder="1" applyAlignment="1" applyProtection="1">
      <alignment horizontal="left" vertical="center"/>
      <protection hidden="1"/>
    </xf>
    <xf numFmtId="0" fontId="58" fillId="0" borderId="23" xfId="3" applyFont="1" applyBorder="1" applyAlignment="1" applyProtection="1">
      <alignment horizontal="left" vertical="center"/>
      <protection hidden="1"/>
    </xf>
    <xf numFmtId="3" fontId="53" fillId="0" borderId="23" xfId="3" applyNumberFormat="1" applyFont="1" applyBorder="1" applyAlignment="1" applyProtection="1">
      <alignment horizontal="center" vertical="center"/>
      <protection hidden="1"/>
    </xf>
    <xf numFmtId="0" fontId="12" fillId="0" borderId="0" xfId="2" applyFont="1" applyProtection="1">
      <protection hidden="1"/>
    </xf>
    <xf numFmtId="0" fontId="21" fillId="0" borderId="0" xfId="2" applyFont="1"/>
    <xf numFmtId="0" fontId="63" fillId="0" borderId="0" xfId="3" applyFont="1" applyAlignment="1" applyProtection="1">
      <alignment horizontal="left"/>
      <protection locked="0"/>
    </xf>
    <xf numFmtId="0" fontId="70" fillId="0" borderId="0" xfId="2" applyFont="1" applyAlignment="1" applyProtection="1">
      <alignment horizontal="right"/>
      <protection hidden="1"/>
    </xf>
    <xf numFmtId="0" fontId="18" fillId="0" borderId="0" xfId="2" applyFont="1" applyAlignment="1" applyProtection="1">
      <alignment horizontal="left"/>
      <protection hidden="1"/>
    </xf>
    <xf numFmtId="1" fontId="18" fillId="0" borderId="0" xfId="2" applyNumberFormat="1" applyFont="1" applyAlignment="1" applyProtection="1">
      <alignment horizontal="center"/>
      <protection hidden="1"/>
    </xf>
    <xf numFmtId="168" fontId="64" fillId="0" borderId="0" xfId="2" applyNumberFormat="1" applyFont="1" applyAlignment="1" applyProtection="1">
      <alignment horizontal="center"/>
      <protection hidden="1"/>
    </xf>
    <xf numFmtId="10" fontId="39" fillId="0" borderId="0" xfId="2" applyNumberFormat="1" applyFont="1" applyAlignment="1" applyProtection="1">
      <alignment horizontal="center" vertical="center"/>
      <protection hidden="1"/>
    </xf>
    <xf numFmtId="2" fontId="39" fillId="0" borderId="0" xfId="2" applyNumberFormat="1" applyFont="1" applyAlignment="1" applyProtection="1">
      <alignment horizontal="right"/>
      <protection hidden="1"/>
    </xf>
    <xf numFmtId="2" fontId="39" fillId="0" borderId="0" xfId="2" applyNumberFormat="1" applyFont="1" applyProtection="1">
      <protection hidden="1"/>
    </xf>
    <xf numFmtId="0" fontId="69" fillId="0" borderId="0" xfId="2" applyFont="1" applyProtection="1">
      <protection hidden="1"/>
    </xf>
    <xf numFmtId="168" fontId="39" fillId="0" borderId="0" xfId="2" applyNumberFormat="1" applyFont="1" applyProtection="1">
      <protection hidden="1"/>
    </xf>
    <xf numFmtId="0" fontId="18" fillId="0" borderId="0" xfId="2" applyFont="1" applyProtection="1">
      <protection hidden="1"/>
    </xf>
    <xf numFmtId="0" fontId="65" fillId="0" borderId="0" xfId="2" applyFont="1" applyProtection="1">
      <protection hidden="1"/>
    </xf>
    <xf numFmtId="0" fontId="66" fillId="0" borderId="0" xfId="2" applyFont="1" applyAlignment="1" applyProtection="1">
      <alignment horizontal="right"/>
      <protection hidden="1"/>
    </xf>
    <xf numFmtId="0" fontId="67" fillId="0" borderId="0" xfId="2" applyFont="1" applyAlignment="1" applyProtection="1">
      <alignment horizontal="left"/>
      <protection hidden="1"/>
    </xf>
    <xf numFmtId="0" fontId="68" fillId="0" borderId="0" xfId="2" applyFont="1" applyAlignment="1" applyProtection="1">
      <alignment horizontal="center"/>
      <protection hidden="1"/>
    </xf>
    <xf numFmtId="9" fontId="68" fillId="0" borderId="0" xfId="2" applyNumberFormat="1" applyFont="1" applyAlignment="1" applyProtection="1">
      <alignment horizontal="center" vertical="center"/>
      <protection hidden="1"/>
    </xf>
    <xf numFmtId="1" fontId="69" fillId="0" borderId="0" xfId="2" applyNumberFormat="1" applyFont="1" applyAlignment="1" applyProtection="1">
      <alignment horizontal="center"/>
      <protection hidden="1"/>
    </xf>
    <xf numFmtId="1" fontId="11" fillId="0" borderId="0" xfId="2" applyNumberFormat="1" applyFont="1" applyProtection="1">
      <protection hidden="1"/>
    </xf>
    <xf numFmtId="3" fontId="11" fillId="0" borderId="0" xfId="2" applyNumberFormat="1" applyFont="1" applyProtection="1">
      <protection hidden="1"/>
    </xf>
    <xf numFmtId="0" fontId="76" fillId="12" borderId="10" xfId="2" applyFont="1" applyFill="1" applyBorder="1" applyAlignment="1" applyProtection="1">
      <alignment horizontal="left" vertical="center"/>
      <protection hidden="1"/>
    </xf>
    <xf numFmtId="3" fontId="21" fillId="0" borderId="0" xfId="2" applyNumberFormat="1" applyFont="1" applyProtection="1">
      <protection hidden="1"/>
    </xf>
    <xf numFmtId="0" fontId="39" fillId="0" borderId="8" xfId="2" applyFont="1" applyBorder="1" applyProtection="1">
      <protection hidden="1"/>
    </xf>
    <xf numFmtId="0" fontId="28" fillId="0" borderId="8" xfId="2" applyFont="1" applyBorder="1" applyAlignment="1" applyProtection="1">
      <alignment horizontal="center"/>
      <protection hidden="1"/>
    </xf>
    <xf numFmtId="0" fontId="25" fillId="0" borderId="23" xfId="2" applyFont="1" applyBorder="1" applyAlignment="1" applyProtection="1">
      <alignment horizontal="center"/>
      <protection hidden="1"/>
    </xf>
    <xf numFmtId="0" fontId="60" fillId="0" borderId="20" xfId="3" applyFont="1" applyBorder="1" applyProtection="1">
      <protection locked="0"/>
    </xf>
    <xf numFmtId="0" fontId="60" fillId="0" borderId="0" xfId="3" applyFont="1" applyProtection="1">
      <protection locked="0"/>
    </xf>
    <xf numFmtId="0" fontId="63" fillId="0" borderId="0" xfId="3" applyFont="1" applyProtection="1">
      <protection hidden="1"/>
    </xf>
    <xf numFmtId="0" fontId="53" fillId="0" borderId="6" xfId="3" applyFont="1" applyBorder="1" applyAlignment="1" applyProtection="1">
      <alignment horizontal="center" vertical="center"/>
      <protection hidden="1"/>
    </xf>
    <xf numFmtId="0" fontId="53" fillId="0" borderId="5" xfId="3" applyFont="1" applyBorder="1" applyAlignment="1" applyProtection="1">
      <alignment horizontal="center"/>
      <protection hidden="1"/>
    </xf>
    <xf numFmtId="0" fontId="50" fillId="0" borderId="4" xfId="3" applyBorder="1" applyAlignment="1" applyProtection="1">
      <alignment horizontal="center"/>
      <protection hidden="1"/>
    </xf>
    <xf numFmtId="0" fontId="50" fillId="0" borderId="5" xfId="3" applyBorder="1" applyAlignment="1" applyProtection="1">
      <alignment horizontal="center"/>
      <protection hidden="1"/>
    </xf>
    <xf numFmtId="0" fontId="53" fillId="0" borderId="0" xfId="4" applyFont="1" applyAlignment="1">
      <alignment horizontal="center"/>
    </xf>
    <xf numFmtId="0" fontId="53" fillId="0" borderId="26" xfId="4" applyFont="1" applyBorder="1" applyAlignment="1">
      <alignment horizontal="center"/>
    </xf>
    <xf numFmtId="0" fontId="79" fillId="0" borderId="0" xfId="0" applyFont="1" applyAlignment="1">
      <alignment horizontal="right"/>
    </xf>
    <xf numFmtId="0" fontId="80" fillId="0" borderId="0" xfId="0" applyFont="1"/>
    <xf numFmtId="0" fontId="0" fillId="21" borderId="39" xfId="0" applyFill="1" applyBorder="1"/>
    <xf numFmtId="0" fontId="0" fillId="21" borderId="40" xfId="0" applyFill="1" applyBorder="1"/>
    <xf numFmtId="0" fontId="0" fillId="21" borderId="41" xfId="0" applyFill="1" applyBorder="1"/>
    <xf numFmtId="0" fontId="0" fillId="22" borderId="38" xfId="0" applyFill="1" applyBorder="1"/>
    <xf numFmtId="0" fontId="0" fillId="22" borderId="42" xfId="0" applyFill="1" applyBorder="1"/>
    <xf numFmtId="0" fontId="0" fillId="22" borderId="43" xfId="0" applyFill="1" applyBorder="1"/>
    <xf numFmtId="0" fontId="85" fillId="0" borderId="44" xfId="0" applyFont="1" applyBorder="1" applyAlignment="1">
      <alignment horizontal="center" vertical="center"/>
    </xf>
    <xf numFmtId="0" fontId="86" fillId="0" borderId="44" xfId="0" applyFont="1" applyBorder="1" applyAlignment="1">
      <alignment horizontal="center" vertical="center" wrapText="1"/>
    </xf>
    <xf numFmtId="0" fontId="85" fillId="0" borderId="44" xfId="0" applyFont="1" applyBorder="1" applyAlignment="1">
      <alignment horizontal="center" vertical="center" wrapText="1"/>
    </xf>
    <xf numFmtId="0" fontId="0" fillId="0" borderId="32" xfId="0" applyBorder="1" applyProtection="1">
      <protection locked="0"/>
    </xf>
    <xf numFmtId="166" fontId="8" fillId="0" borderId="0" xfId="0" applyNumberFormat="1" applyFont="1" applyProtection="1">
      <protection hidden="1"/>
    </xf>
    <xf numFmtId="0" fontId="27" fillId="0" borderId="0" xfId="3" applyFont="1" applyAlignment="1" applyProtection="1">
      <alignment horizontal="center" vertical="center"/>
      <protection hidden="1"/>
    </xf>
    <xf numFmtId="0" fontId="50" fillId="0" borderId="2" xfId="3" applyBorder="1" applyAlignment="1" applyProtection="1">
      <alignment wrapText="1"/>
      <protection hidden="1"/>
    </xf>
    <xf numFmtId="0" fontId="50" fillId="0" borderId="3" xfId="3" applyBorder="1" applyAlignment="1" applyProtection="1">
      <alignment wrapText="1"/>
      <protection hidden="1"/>
    </xf>
    <xf numFmtId="0" fontId="80" fillId="0" borderId="35" xfId="0" applyFont="1" applyBorder="1" applyAlignment="1">
      <alignment horizontal="left"/>
    </xf>
    <xf numFmtId="0" fontId="78" fillId="0" borderId="33" xfId="0" applyFont="1" applyBorder="1" applyAlignment="1">
      <alignment horizontal="left"/>
    </xf>
    <xf numFmtId="0" fontId="0" fillId="0" borderId="0" xfId="0" applyAlignment="1">
      <alignment horizontal="left"/>
    </xf>
    <xf numFmtId="0" fontId="84" fillId="0" borderId="32" xfId="0" applyFont="1" applyBorder="1" applyAlignment="1">
      <alignment horizontal="left" wrapText="1"/>
    </xf>
    <xf numFmtId="0" fontId="0" fillId="0" borderId="36" xfId="0" applyBorder="1" applyAlignment="1">
      <alignment horizontal="left"/>
    </xf>
    <xf numFmtId="0" fontId="0" fillId="0" borderId="37" xfId="0" applyBorder="1" applyAlignment="1">
      <alignment horizontal="left"/>
    </xf>
    <xf numFmtId="0" fontId="78" fillId="0" borderId="32" xfId="0" applyFont="1" applyBorder="1" applyAlignment="1">
      <alignment horizontal="left"/>
    </xf>
    <xf numFmtId="0" fontId="78" fillId="0" borderId="34" xfId="0" applyFont="1" applyBorder="1" applyAlignment="1">
      <alignment horizontal="left"/>
    </xf>
    <xf numFmtId="0" fontId="78" fillId="0" borderId="33" xfId="0" applyFont="1" applyBorder="1" applyAlignment="1">
      <alignment horizontal="left" wrapText="1"/>
    </xf>
    <xf numFmtId="14" fontId="0" fillId="0" borderId="35" xfId="0" applyNumberFormat="1" applyBorder="1" applyAlignment="1" applyProtection="1">
      <alignment horizontal="left" vertical="center"/>
      <protection locked="0"/>
    </xf>
    <xf numFmtId="20" fontId="80" fillId="0" borderId="32" xfId="0" applyNumberFormat="1" applyFont="1" applyBorder="1" applyAlignment="1" applyProtection="1">
      <alignment horizontal="left" vertical="center" wrapText="1"/>
      <protection locked="0"/>
    </xf>
    <xf numFmtId="0" fontId="78" fillId="0" borderId="10" xfId="0" applyFont="1" applyBorder="1" applyAlignment="1">
      <alignment horizontal="left"/>
    </xf>
    <xf numFmtId="0" fontId="84" fillId="0" borderId="10" xfId="0" applyFont="1" applyBorder="1"/>
    <xf numFmtId="0" fontId="94" fillId="0" borderId="10" xfId="0" applyFont="1" applyBorder="1" applyAlignment="1">
      <alignment horizontal="left"/>
    </xf>
    <xf numFmtId="166" fontId="9" fillId="0" borderId="0" xfId="0" applyNumberFormat="1" applyFont="1" applyProtection="1">
      <protection hidden="1"/>
    </xf>
    <xf numFmtId="0" fontId="96" fillId="0" borderId="0" xfId="0" applyFont="1" applyAlignment="1" applyProtection="1">
      <alignment horizontal="left"/>
      <protection hidden="1"/>
    </xf>
    <xf numFmtId="166" fontId="48" fillId="0" borderId="0" xfId="0" applyNumberFormat="1" applyFont="1" applyProtection="1">
      <protection hidden="1"/>
    </xf>
    <xf numFmtId="0" fontId="49" fillId="0" borderId="0" xfId="0" applyFont="1" applyProtection="1">
      <protection hidden="1"/>
    </xf>
    <xf numFmtId="0" fontId="27" fillId="0" borderId="0" xfId="3" applyFont="1" applyAlignment="1" applyProtection="1">
      <alignment horizontal="left" vertical="center"/>
      <protection hidden="1"/>
    </xf>
    <xf numFmtId="0" fontId="51" fillId="0" borderId="0" xfId="3" applyFont="1" applyAlignment="1" applyProtection="1">
      <alignment horizontal="left" vertical="center"/>
      <protection hidden="1"/>
    </xf>
    <xf numFmtId="0" fontId="27" fillId="0" borderId="0" xfId="3" applyFont="1" applyAlignment="1" applyProtection="1">
      <alignment vertical="center"/>
      <protection hidden="1"/>
    </xf>
    <xf numFmtId="0" fontId="53" fillId="0" borderId="5" xfId="3" applyFont="1" applyBorder="1" applyProtection="1">
      <protection hidden="1"/>
    </xf>
    <xf numFmtId="0" fontId="53" fillId="0" borderId="6" xfId="3" applyFont="1" applyBorder="1" applyProtection="1">
      <protection hidden="1"/>
    </xf>
    <xf numFmtId="0" fontId="54" fillId="0" borderId="2" xfId="3" applyFont="1" applyBorder="1" applyAlignment="1" applyProtection="1">
      <alignment vertical="center" wrapText="1"/>
      <protection hidden="1"/>
    </xf>
    <xf numFmtId="0" fontId="53" fillId="0" borderId="3" xfId="3" applyFont="1" applyBorder="1" applyProtection="1">
      <protection hidden="1"/>
    </xf>
    <xf numFmtId="0" fontId="11" fillId="0" borderId="0" xfId="2" applyFont="1" applyAlignment="1" applyProtection="1">
      <alignment vertical="center" wrapText="1"/>
      <protection hidden="1"/>
    </xf>
    <xf numFmtId="0" fontId="50" fillId="0" borderId="0" xfId="3" applyAlignment="1" applyProtection="1">
      <alignment vertical="top"/>
      <protection locked="0"/>
    </xf>
    <xf numFmtId="165" fontId="98" fillId="0" borderId="0" xfId="2" applyNumberFormat="1" applyFont="1" applyProtection="1">
      <protection hidden="1"/>
    </xf>
    <xf numFmtId="0" fontId="0" fillId="16" borderId="10" xfId="0" applyFill="1" applyBorder="1" applyAlignment="1" applyProtection="1">
      <alignment horizontal="left"/>
      <protection hidden="1"/>
    </xf>
    <xf numFmtId="0" fontId="54" fillId="0" borderId="0" xfId="3" applyFont="1" applyAlignment="1" applyProtection="1">
      <alignment vertical="center" wrapText="1"/>
      <protection locked="0"/>
    </xf>
    <xf numFmtId="0" fontId="0" fillId="0" borderId="0" xfId="5" applyNumberFormat="1" applyFont="1"/>
    <xf numFmtId="0" fontId="50" fillId="0" borderId="0" xfId="3" applyAlignment="1" applyProtection="1">
      <alignment vertical="top"/>
      <protection hidden="1"/>
    </xf>
    <xf numFmtId="0" fontId="50" fillId="0" borderId="26" xfId="3" applyBorder="1" applyAlignment="1" applyProtection="1">
      <alignment vertical="top"/>
      <protection hidden="1"/>
    </xf>
    <xf numFmtId="0" fontId="50" fillId="0" borderId="24" xfId="3" applyBorder="1" applyAlignment="1" applyProtection="1">
      <alignment vertical="top"/>
      <protection hidden="1"/>
    </xf>
    <xf numFmtId="0" fontId="50" fillId="0" borderId="0" xfId="3" applyAlignment="1" applyProtection="1">
      <alignment horizontal="center" vertical="top"/>
      <protection hidden="1"/>
    </xf>
    <xf numFmtId="0" fontId="53" fillId="0" borderId="24" xfId="3" applyFont="1" applyBorder="1" applyAlignment="1" applyProtection="1">
      <alignment vertical="top"/>
      <protection hidden="1"/>
    </xf>
    <xf numFmtId="0" fontId="50" fillId="0" borderId="7" xfId="3" applyBorder="1" applyAlignment="1" applyProtection="1">
      <alignment vertical="top"/>
      <protection hidden="1"/>
    </xf>
    <xf numFmtId="0" fontId="50" fillId="0" borderId="8" xfId="3" applyBorder="1" applyAlignment="1" applyProtection="1">
      <alignment vertical="top"/>
      <protection hidden="1"/>
    </xf>
    <xf numFmtId="0" fontId="50" fillId="0" borderId="23" xfId="3" applyBorder="1" applyAlignment="1" applyProtection="1">
      <alignment vertical="top"/>
      <protection hidden="1"/>
    </xf>
    <xf numFmtId="0" fontId="57" fillId="0" borderId="0" xfId="3" applyFont="1" applyProtection="1">
      <protection hidden="1"/>
    </xf>
    <xf numFmtId="0" fontId="56" fillId="0" borderId="0" xfId="3" applyFont="1" applyAlignment="1" applyProtection="1">
      <alignment wrapText="1"/>
      <protection hidden="1"/>
    </xf>
    <xf numFmtId="0" fontId="56" fillId="0" borderId="0" xfId="3" applyFont="1" applyAlignment="1" applyProtection="1">
      <alignment vertical="top" wrapText="1"/>
      <protection hidden="1"/>
    </xf>
    <xf numFmtId="14" fontId="53" fillId="0" borderId="0" xfId="3" applyNumberFormat="1" applyFont="1" applyProtection="1">
      <protection hidden="1"/>
    </xf>
    <xf numFmtId="0" fontId="56" fillId="0" borderId="24" xfId="3" applyFont="1" applyBorder="1" applyAlignment="1" applyProtection="1">
      <alignment wrapText="1"/>
      <protection hidden="1"/>
    </xf>
    <xf numFmtId="0" fontId="53" fillId="0" borderId="1" xfId="3" applyFont="1" applyBorder="1" applyProtection="1">
      <protection hidden="1"/>
    </xf>
    <xf numFmtId="0" fontId="100" fillId="0" borderId="0" xfId="3" applyFont="1" applyProtection="1">
      <protection hidden="1"/>
    </xf>
    <xf numFmtId="169" fontId="50" fillId="0" borderId="0" xfId="3" applyNumberFormat="1" applyProtection="1">
      <protection hidden="1"/>
    </xf>
    <xf numFmtId="169" fontId="50" fillId="0" borderId="5" xfId="3" applyNumberFormat="1" applyBorder="1" applyProtection="1">
      <protection hidden="1"/>
    </xf>
    <xf numFmtId="0" fontId="53" fillId="0" borderId="4" xfId="3" applyFont="1" applyBorder="1" applyAlignment="1" applyProtection="1">
      <alignment vertical="center"/>
      <protection hidden="1"/>
    </xf>
    <xf numFmtId="0" fontId="53" fillId="0" borderId="5" xfId="3" applyFont="1" applyBorder="1" applyAlignment="1" applyProtection="1">
      <alignment vertical="center"/>
      <protection hidden="1"/>
    </xf>
    <xf numFmtId="0" fontId="53" fillId="0" borderId="6" xfId="3" applyFont="1" applyBorder="1" applyAlignment="1" applyProtection="1">
      <alignment vertical="center"/>
      <protection hidden="1"/>
    </xf>
    <xf numFmtId="0" fontId="50" fillId="0" borderId="0" xfId="3" applyAlignment="1" applyProtection="1">
      <alignment horizontal="left" vertical="center"/>
      <protection hidden="1"/>
    </xf>
    <xf numFmtId="14" fontId="54" fillId="0" borderId="0" xfId="3" applyNumberFormat="1" applyFont="1" applyProtection="1">
      <protection hidden="1"/>
    </xf>
    <xf numFmtId="0" fontId="56" fillId="0" borderId="24" xfId="3" applyFont="1" applyBorder="1" applyAlignment="1" applyProtection="1">
      <alignment vertical="top" wrapText="1"/>
      <protection hidden="1"/>
    </xf>
    <xf numFmtId="0" fontId="0" fillId="0" borderId="26" xfId="0" applyBorder="1" applyProtection="1">
      <protection hidden="1"/>
    </xf>
    <xf numFmtId="0" fontId="50" fillId="0" borderId="1" xfId="3" applyBorder="1" applyAlignment="1" applyProtection="1">
      <alignment vertical="top"/>
      <protection hidden="1"/>
    </xf>
    <xf numFmtId="0" fontId="50" fillId="0" borderId="2" xfId="3" applyBorder="1" applyAlignment="1" applyProtection="1">
      <alignment vertical="top"/>
      <protection hidden="1"/>
    </xf>
    <xf numFmtId="0" fontId="50" fillId="0" borderId="3" xfId="3" applyBorder="1" applyAlignment="1" applyProtection="1">
      <alignment vertical="top"/>
      <protection hidden="1"/>
    </xf>
    <xf numFmtId="0" fontId="100" fillId="0" borderId="0" xfId="3" applyFont="1" applyAlignment="1" applyProtection="1">
      <alignment vertical="top"/>
      <protection hidden="1"/>
    </xf>
    <xf numFmtId="0" fontId="50" fillId="0" borderId="4" xfId="3" applyBorder="1" applyAlignment="1" applyProtection="1">
      <alignment vertical="top"/>
      <protection hidden="1"/>
    </xf>
    <xf numFmtId="0" fontId="50" fillId="0" borderId="5" xfId="3" applyBorder="1" applyAlignment="1" applyProtection="1">
      <alignment vertical="top"/>
      <protection hidden="1"/>
    </xf>
    <xf numFmtId="0" fontId="50" fillId="0" borderId="6" xfId="3" applyBorder="1" applyAlignment="1" applyProtection="1">
      <alignment vertical="top"/>
      <protection hidden="1"/>
    </xf>
    <xf numFmtId="169" fontId="51" fillId="0" borderId="0" xfId="3" applyNumberFormat="1" applyFont="1" applyAlignment="1" applyProtection="1">
      <alignment vertical="top"/>
      <protection hidden="1"/>
    </xf>
    <xf numFmtId="169" fontId="51" fillId="0" borderId="5" xfId="3" applyNumberFormat="1" applyFont="1" applyBorder="1" applyAlignment="1" applyProtection="1">
      <alignment vertical="top"/>
      <protection hidden="1"/>
    </xf>
    <xf numFmtId="0" fontId="51" fillId="0" borderId="2" xfId="3" applyFont="1" applyBorder="1" applyAlignment="1" applyProtection="1">
      <alignment vertical="top"/>
      <protection hidden="1"/>
    </xf>
    <xf numFmtId="0" fontId="60" fillId="0" borderId="0" xfId="3" applyFont="1" applyAlignment="1" applyProtection="1">
      <alignment vertical="top"/>
      <protection hidden="1"/>
    </xf>
    <xf numFmtId="0" fontId="0" fillId="0" borderId="24" xfId="0" applyBorder="1" applyProtection="1">
      <protection hidden="1"/>
    </xf>
    <xf numFmtId="0" fontId="0" fillId="0" borderId="4" xfId="0" applyBorder="1" applyProtection="1">
      <protection hidden="1"/>
    </xf>
    <xf numFmtId="0" fontId="0" fillId="0" borderId="5" xfId="0" applyBorder="1" applyProtection="1">
      <protection hidden="1"/>
    </xf>
    <xf numFmtId="0" fontId="101" fillId="0" borderId="5" xfId="0" applyFont="1" applyBorder="1" applyAlignment="1" applyProtection="1">
      <alignment horizontal="center" vertical="center"/>
      <protection hidden="1"/>
    </xf>
    <xf numFmtId="0" fontId="0" fillId="0" borderId="6" xfId="0" applyBorder="1" applyProtection="1">
      <protection hidden="1"/>
    </xf>
    <xf numFmtId="0" fontId="101" fillId="0" borderId="0" xfId="0" applyFont="1" applyAlignment="1" applyProtection="1">
      <alignment horizontal="center" vertical="center"/>
      <protection hidden="1"/>
    </xf>
    <xf numFmtId="0" fontId="0" fillId="0" borderId="1" xfId="0" applyBorder="1" applyProtection="1">
      <protection hidden="1"/>
    </xf>
    <xf numFmtId="0" fontId="0" fillId="0" borderId="2" xfId="0" applyBorder="1" applyProtection="1">
      <protection hidden="1"/>
    </xf>
    <xf numFmtId="0" fontId="101" fillId="0" borderId="2" xfId="0" applyFont="1" applyBorder="1" applyAlignment="1" applyProtection="1">
      <alignment horizontal="center" vertical="center"/>
      <protection hidden="1"/>
    </xf>
    <xf numFmtId="0" fontId="0" fillId="0" borderId="3" xfId="0" applyBorder="1" applyProtection="1">
      <protection hidden="1"/>
    </xf>
    <xf numFmtId="0" fontId="101" fillId="0" borderId="5" xfId="0" applyFont="1" applyBorder="1" applyAlignment="1" applyProtection="1">
      <alignment vertical="center"/>
      <protection hidden="1"/>
    </xf>
    <xf numFmtId="0" fontId="24" fillId="0" borderId="0" xfId="2" applyProtection="1">
      <protection hidden="1"/>
    </xf>
    <xf numFmtId="0" fontId="28" fillId="0" borderId="0" xfId="2" applyFont="1" applyAlignment="1" applyProtection="1">
      <alignment vertical="center"/>
      <protection hidden="1"/>
    </xf>
    <xf numFmtId="0" fontId="37" fillId="0" borderId="0" xfId="2" applyFont="1" applyAlignment="1" applyProtection="1">
      <alignment vertical="center"/>
      <protection hidden="1"/>
    </xf>
    <xf numFmtId="0" fontId="53" fillId="0" borderId="0" xfId="0" applyFont="1" applyProtection="1">
      <protection hidden="1"/>
    </xf>
    <xf numFmtId="2" fontId="53" fillId="0" borderId="0" xfId="0" applyNumberFormat="1" applyFont="1" applyProtection="1">
      <protection hidden="1"/>
    </xf>
    <xf numFmtId="0" fontId="1" fillId="6" borderId="0" xfId="0" applyFont="1" applyFill="1" applyAlignment="1" applyProtection="1">
      <alignment vertical="center"/>
      <protection hidden="1"/>
    </xf>
    <xf numFmtId="0" fontId="50" fillId="0" borderId="24" xfId="3" applyBorder="1" applyAlignment="1" applyProtection="1">
      <alignment horizontal="left" vertical="top" wrapText="1"/>
      <protection hidden="1"/>
    </xf>
    <xf numFmtId="0" fontId="50" fillId="0" borderId="0" xfId="3" applyAlignment="1" applyProtection="1">
      <alignment horizontal="left" vertical="top" wrapText="1"/>
      <protection hidden="1"/>
    </xf>
    <xf numFmtId="0" fontId="54" fillId="0" borderId="0" xfId="3" applyFont="1" applyAlignment="1" applyProtection="1">
      <alignment horizontal="center" vertical="center" wrapText="1"/>
      <protection hidden="1"/>
    </xf>
    <xf numFmtId="0" fontId="54" fillId="0" borderId="0" xfId="3" applyFont="1" applyAlignment="1" applyProtection="1">
      <alignment horizontal="center" vertical="center"/>
      <protection hidden="1"/>
    </xf>
    <xf numFmtId="0" fontId="54" fillId="0" borderId="0" xfId="3" applyFont="1" applyAlignment="1" applyProtection="1">
      <alignment horizontal="center" vertical="center"/>
      <protection locked="0"/>
    </xf>
    <xf numFmtId="0" fontId="54" fillId="0" borderId="0" xfId="3" applyFont="1" applyAlignment="1" applyProtection="1">
      <alignment horizontal="center" vertical="center" wrapText="1"/>
      <protection locked="0"/>
    </xf>
    <xf numFmtId="0" fontId="50" fillId="0" borderId="0" xfId="3" applyAlignment="1" applyProtection="1">
      <alignment horizontal="left" vertical="top"/>
      <protection hidden="1"/>
    </xf>
    <xf numFmtId="0" fontId="9" fillId="0" borderId="0" xfId="0" applyFont="1" applyAlignment="1" applyProtection="1">
      <alignment horizontal="left"/>
      <protection hidden="1"/>
    </xf>
    <xf numFmtId="4" fontId="9" fillId="0" borderId="0" xfId="0" applyNumberFormat="1" applyFont="1" applyAlignment="1" applyProtection="1">
      <alignment horizontal="center"/>
      <protection hidden="1"/>
    </xf>
    <xf numFmtId="3" fontId="8" fillId="0" borderId="0" xfId="0" applyNumberFormat="1" applyFont="1" applyProtection="1">
      <protection hidden="1"/>
    </xf>
    <xf numFmtId="0" fontId="39" fillId="0" borderId="0" xfId="2" quotePrefix="1" applyFont="1" applyProtection="1">
      <protection hidden="1"/>
    </xf>
    <xf numFmtId="166" fontId="49" fillId="0" borderId="0" xfId="0" applyNumberFormat="1" applyFont="1" applyProtection="1">
      <protection hidden="1"/>
    </xf>
    <xf numFmtId="0" fontId="48" fillId="0" borderId="0" xfId="0" applyFont="1" applyAlignment="1" applyProtection="1">
      <alignment wrapText="1"/>
      <protection hidden="1"/>
    </xf>
    <xf numFmtId="2" fontId="8" fillId="0" borderId="0" xfId="0" applyNumberFormat="1" applyFont="1" applyProtection="1">
      <protection hidden="1"/>
    </xf>
    <xf numFmtId="0" fontId="97" fillId="0" borderId="0" xfId="0" applyFont="1"/>
    <xf numFmtId="0" fontId="8" fillId="0" borderId="0" xfId="0" applyFont="1"/>
    <xf numFmtId="168" fontId="8" fillId="0" borderId="0" xfId="0" applyNumberFormat="1" applyFont="1" applyProtection="1">
      <protection hidden="1"/>
    </xf>
    <xf numFmtId="166" fontId="0" fillId="0" borderId="0" xfId="0" applyNumberFormat="1" applyProtection="1">
      <protection hidden="1"/>
    </xf>
    <xf numFmtId="0" fontId="103" fillId="0" borderId="0" xfId="0" applyFont="1" applyProtection="1">
      <protection hidden="1"/>
    </xf>
    <xf numFmtId="0" fontId="59" fillId="0" borderId="0" xfId="3" applyFont="1" applyAlignment="1" applyProtection="1">
      <alignment horizontal="center"/>
      <protection hidden="1"/>
    </xf>
    <xf numFmtId="0" fontId="77" fillId="0" borderId="0" xfId="3" applyFont="1" applyAlignment="1" applyProtection="1">
      <alignment horizontal="left"/>
      <protection hidden="1"/>
    </xf>
    <xf numFmtId="0" fontId="63" fillId="0" borderId="0" xfId="3" applyFont="1" applyAlignment="1" applyProtection="1">
      <alignment horizontal="left"/>
      <protection hidden="1"/>
    </xf>
    <xf numFmtId="0" fontId="53" fillId="0" borderId="0" xfId="3" applyFont="1" applyAlignment="1" applyProtection="1">
      <alignment horizontal="left" vertical="center"/>
      <protection hidden="1"/>
    </xf>
    <xf numFmtId="0" fontId="27" fillId="0" borderId="0" xfId="3" applyFont="1" applyAlignment="1" applyProtection="1">
      <alignment horizontal="left"/>
      <protection hidden="1"/>
    </xf>
    <xf numFmtId="0" fontId="53" fillId="0" borderId="24" xfId="3" applyFont="1" applyBorder="1" applyAlignment="1" applyProtection="1">
      <alignment horizontal="left" vertical="center"/>
      <protection hidden="1"/>
    </xf>
    <xf numFmtId="0" fontId="50" fillId="0" borderId="0" xfId="4" applyProtection="1">
      <protection hidden="1"/>
    </xf>
    <xf numFmtId="0" fontId="53" fillId="0" borderId="0" xfId="4" applyFont="1" applyAlignment="1" applyProtection="1">
      <alignment vertical="center"/>
      <protection hidden="1"/>
    </xf>
    <xf numFmtId="0" fontId="53" fillId="0" borderId="26" xfId="4" applyFont="1" applyBorder="1" applyAlignment="1" applyProtection="1">
      <alignment vertical="center"/>
      <protection hidden="1"/>
    </xf>
    <xf numFmtId="0" fontId="53" fillId="0" borderId="5" xfId="4" applyFont="1" applyBorder="1" applyAlignment="1" applyProtection="1">
      <alignment vertical="center"/>
      <protection hidden="1"/>
    </xf>
    <xf numFmtId="0" fontId="53" fillId="0" borderId="6" xfId="4" applyFont="1" applyBorder="1" applyAlignment="1" applyProtection="1">
      <alignment vertical="center"/>
      <protection hidden="1"/>
    </xf>
    <xf numFmtId="0" fontId="0" fillId="3" borderId="0" xfId="0" quotePrefix="1" applyFill="1" applyProtection="1">
      <protection locked="0"/>
    </xf>
    <xf numFmtId="0" fontId="0" fillId="3" borderId="0" xfId="0" applyFill="1" applyProtection="1">
      <protection locked="0"/>
    </xf>
    <xf numFmtId="0" fontId="87" fillId="0" borderId="0" xfId="0" applyFont="1" applyAlignment="1" applyProtection="1">
      <alignment horizontal="left" vertical="top"/>
      <protection hidden="1"/>
    </xf>
    <xf numFmtId="0" fontId="79" fillId="0" borderId="0" xfId="0" applyFont="1" applyAlignment="1" applyProtection="1">
      <alignment horizontal="right"/>
      <protection hidden="1"/>
    </xf>
    <xf numFmtId="0" fontId="84" fillId="0" borderId="10" xfId="0" applyFont="1" applyBorder="1" applyAlignment="1" applyProtection="1">
      <alignment horizontal="left" vertical="center"/>
      <protection hidden="1"/>
    </xf>
    <xf numFmtId="0" fontId="84" fillId="0" borderId="10" xfId="0" applyFont="1" applyBorder="1" applyAlignment="1" applyProtection="1">
      <alignment horizontal="left" vertical="center" wrapText="1"/>
      <protection hidden="1"/>
    </xf>
    <xf numFmtId="0" fontId="80" fillId="0" borderId="10" xfId="0" applyFont="1" applyBorder="1" applyAlignment="1" applyProtection="1">
      <alignment horizontal="left" vertical="center" wrapText="1"/>
      <protection hidden="1"/>
    </xf>
    <xf numFmtId="0" fontId="78" fillId="0" borderId="10" xfId="0" applyFont="1" applyBorder="1" applyAlignment="1" applyProtection="1">
      <alignment horizontal="left" vertical="center" wrapText="1"/>
      <protection hidden="1"/>
    </xf>
    <xf numFmtId="0" fontId="83" fillId="0" borderId="10" xfId="0" applyFont="1" applyBorder="1" applyAlignment="1" applyProtection="1">
      <alignment horizontal="left" vertical="center" wrapText="1"/>
      <protection hidden="1"/>
    </xf>
    <xf numFmtId="0" fontId="94" fillId="0" borderId="10" xfId="0" applyFont="1" applyBorder="1" applyAlignment="1" applyProtection="1">
      <alignment horizontal="left" vertical="center"/>
      <protection hidden="1"/>
    </xf>
    <xf numFmtId="0" fontId="5" fillId="3" borderId="0" xfId="0" applyFont="1" applyFill="1" applyAlignment="1">
      <alignment vertical="center"/>
    </xf>
    <xf numFmtId="0" fontId="12" fillId="0" borderId="0" xfId="0" applyFont="1"/>
    <xf numFmtId="14" fontId="8" fillId="0" borderId="0" xfId="0" applyNumberFormat="1" applyFont="1"/>
    <xf numFmtId="0" fontId="81" fillId="0" borderId="0" xfId="0" applyFont="1"/>
    <xf numFmtId="0" fontId="50" fillId="0" borderId="1" xfId="4" applyBorder="1" applyProtection="1">
      <protection hidden="1"/>
    </xf>
    <xf numFmtId="0" fontId="50" fillId="0" borderId="2" xfId="4" applyBorder="1" applyProtection="1">
      <protection hidden="1"/>
    </xf>
    <xf numFmtId="0" fontId="50" fillId="0" borderId="3" xfId="4" applyBorder="1" applyProtection="1">
      <protection hidden="1"/>
    </xf>
    <xf numFmtId="0" fontId="50" fillId="0" borderId="24" xfId="4" applyBorder="1" applyProtection="1">
      <protection hidden="1"/>
    </xf>
    <xf numFmtId="0" fontId="50" fillId="0" borderId="26" xfId="4" applyBorder="1" applyProtection="1">
      <protection hidden="1"/>
    </xf>
    <xf numFmtId="169" fontId="39" fillId="0" borderId="0" xfId="2" applyNumberFormat="1" applyFont="1" applyProtection="1">
      <protection hidden="1"/>
    </xf>
    <xf numFmtId="0" fontId="28" fillId="0" borderId="23" xfId="2" applyFont="1" applyBorder="1" applyAlignment="1" applyProtection="1">
      <alignment horizontal="center"/>
      <protection hidden="1"/>
    </xf>
    <xf numFmtId="1" fontId="0" fillId="0" borderId="0" xfId="0" applyNumberFormat="1" applyProtection="1">
      <protection hidden="1"/>
    </xf>
    <xf numFmtId="0" fontId="53" fillId="0" borderId="0" xfId="4" applyFont="1" applyProtection="1">
      <protection hidden="1"/>
    </xf>
    <xf numFmtId="0" fontId="50" fillId="0" borderId="24" xfId="4" applyBorder="1" applyAlignment="1" applyProtection="1">
      <alignment vertical="center"/>
      <protection hidden="1"/>
    </xf>
    <xf numFmtId="0" fontId="50" fillId="0" borderId="0" xfId="4" applyAlignment="1" applyProtection="1">
      <alignment vertical="center"/>
      <protection hidden="1"/>
    </xf>
    <xf numFmtId="0" fontId="27" fillId="0" borderId="0" xfId="4" applyFont="1" applyAlignment="1" applyProtection="1">
      <alignment horizontal="left" vertical="center"/>
      <protection hidden="1"/>
    </xf>
    <xf numFmtId="0" fontId="51" fillId="0" borderId="0" xfId="4" applyFont="1" applyAlignment="1" applyProtection="1">
      <alignment horizontal="left" vertical="center"/>
      <protection hidden="1"/>
    </xf>
    <xf numFmtId="0" fontId="55" fillId="0" borderId="0" xfId="4" applyFont="1" applyAlignment="1" applyProtection="1">
      <alignment horizontal="center"/>
      <protection hidden="1"/>
    </xf>
    <xf numFmtId="0" fontId="50" fillId="0" borderId="0" xfId="4" applyAlignment="1" applyProtection="1">
      <alignment horizontal="center" vertical="center"/>
      <protection hidden="1"/>
    </xf>
    <xf numFmtId="0" fontId="27" fillId="0" borderId="0" xfId="4" applyFont="1" applyAlignment="1" applyProtection="1">
      <alignment vertical="center"/>
      <protection hidden="1"/>
    </xf>
    <xf numFmtId="0" fontId="50" fillId="0" borderId="26" xfId="4" applyBorder="1" applyAlignment="1" applyProtection="1">
      <alignment vertical="center"/>
      <protection hidden="1"/>
    </xf>
    <xf numFmtId="0" fontId="53" fillId="0" borderId="26" xfId="4" applyFont="1" applyBorder="1" applyProtection="1">
      <protection hidden="1"/>
    </xf>
    <xf numFmtId="0" fontId="53" fillId="0" borderId="24" xfId="4" applyFont="1" applyBorder="1" applyAlignment="1" applyProtection="1">
      <alignment vertical="center"/>
      <protection hidden="1"/>
    </xf>
    <xf numFmtId="0" fontId="53" fillId="0" borderId="4" xfId="4" applyFont="1" applyBorder="1" applyAlignment="1" applyProtection="1">
      <alignment vertical="center"/>
      <protection hidden="1"/>
    </xf>
    <xf numFmtId="3" fontId="11" fillId="0" borderId="0" xfId="2" applyNumberFormat="1" applyFont="1" applyAlignment="1" applyProtection="1">
      <alignment horizontal="center"/>
      <protection hidden="1"/>
    </xf>
    <xf numFmtId="4" fontId="7" fillId="0" borderId="0" xfId="2" applyNumberFormat="1" applyFont="1" applyAlignment="1" applyProtection="1">
      <alignment horizontal="left"/>
      <protection hidden="1"/>
    </xf>
    <xf numFmtId="169" fontId="38" fillId="12" borderId="10" xfId="2" applyNumberFormat="1" applyFont="1" applyFill="1" applyBorder="1" applyAlignment="1" applyProtection="1">
      <alignment horizontal="center"/>
      <protection hidden="1"/>
    </xf>
    <xf numFmtId="3" fontId="39" fillId="0" borderId="0" xfId="2" applyNumberFormat="1" applyFont="1" applyAlignment="1" applyProtection="1">
      <alignment horizontal="center"/>
      <protection hidden="1"/>
    </xf>
    <xf numFmtId="0" fontId="72" fillId="0" borderId="0" xfId="2" applyFont="1" applyProtection="1">
      <protection hidden="1"/>
    </xf>
    <xf numFmtId="3" fontId="39" fillId="4" borderId="0" xfId="2" applyNumberFormat="1" applyFont="1" applyFill="1" applyAlignment="1" applyProtection="1">
      <alignment horizontal="center"/>
      <protection hidden="1"/>
    </xf>
    <xf numFmtId="3" fontId="39" fillId="24" borderId="0" xfId="2" applyNumberFormat="1" applyFont="1" applyFill="1" applyAlignment="1" applyProtection="1">
      <alignment horizontal="center"/>
      <protection hidden="1"/>
    </xf>
    <xf numFmtId="0" fontId="50" fillId="29" borderId="0" xfId="0" applyFont="1" applyFill="1" applyProtection="1">
      <protection hidden="1"/>
    </xf>
    <xf numFmtId="2" fontId="50" fillId="29" borderId="0" xfId="0" applyNumberFormat="1" applyFont="1" applyFill="1" applyProtection="1">
      <protection hidden="1"/>
    </xf>
    <xf numFmtId="170" fontId="50" fillId="29" borderId="0" xfId="0" applyNumberFormat="1" applyFont="1" applyFill="1" applyProtection="1">
      <protection hidden="1"/>
    </xf>
    <xf numFmtId="0" fontId="50" fillId="29" borderId="0" xfId="0" applyFont="1" applyFill="1" applyAlignment="1" applyProtection="1">
      <alignment horizontal="center"/>
      <protection hidden="1"/>
    </xf>
    <xf numFmtId="0" fontId="50" fillId="29" borderId="0" xfId="0" applyFont="1" applyFill="1"/>
    <xf numFmtId="2" fontId="50" fillId="8" borderId="0" xfId="0" applyNumberFormat="1" applyFont="1" applyFill="1" applyProtection="1">
      <protection hidden="1"/>
    </xf>
    <xf numFmtId="0" fontId="21" fillId="0" borderId="0" xfId="2" applyFont="1" applyAlignment="1" applyProtection="1">
      <alignment horizontal="right"/>
      <protection hidden="1"/>
    </xf>
    <xf numFmtId="0" fontId="50" fillId="0" borderId="0" xfId="0" applyFont="1" applyProtection="1">
      <protection hidden="1"/>
    </xf>
    <xf numFmtId="3" fontId="50" fillId="0" borderId="0" xfId="0" applyNumberFormat="1" applyFont="1" applyProtection="1">
      <protection hidden="1"/>
    </xf>
    <xf numFmtId="0" fontId="21" fillId="3" borderId="12" xfId="2" applyFont="1" applyFill="1" applyBorder="1" applyProtection="1">
      <protection hidden="1"/>
    </xf>
    <xf numFmtId="0" fontId="21" fillId="3" borderId="13" xfId="2" applyFont="1" applyFill="1" applyBorder="1" applyProtection="1">
      <protection hidden="1"/>
    </xf>
    <xf numFmtId="0" fontId="21" fillId="3" borderId="11" xfId="2" applyFont="1" applyFill="1" applyBorder="1" applyProtection="1">
      <protection hidden="1"/>
    </xf>
    <xf numFmtId="0" fontId="21" fillId="3" borderId="19" xfId="2" applyFont="1" applyFill="1" applyBorder="1" applyProtection="1">
      <protection hidden="1"/>
    </xf>
    <xf numFmtId="0" fontId="21" fillId="3" borderId="20" xfId="2" applyFont="1" applyFill="1" applyBorder="1" applyProtection="1">
      <protection hidden="1"/>
    </xf>
    <xf numFmtId="0" fontId="0" fillId="3" borderId="0" xfId="0" applyFill="1"/>
    <xf numFmtId="0" fontId="11" fillId="3" borderId="11" xfId="2" applyFont="1" applyFill="1" applyBorder="1" applyAlignment="1" applyProtection="1">
      <alignment vertical="center"/>
      <protection hidden="1"/>
    </xf>
    <xf numFmtId="0" fontId="25" fillId="3" borderId="13" xfId="2" applyFont="1" applyFill="1" applyBorder="1" applyProtection="1">
      <protection hidden="1"/>
    </xf>
    <xf numFmtId="0" fontId="11" fillId="3" borderId="13" xfId="2" applyFont="1" applyFill="1" applyBorder="1" applyProtection="1">
      <protection hidden="1"/>
    </xf>
    <xf numFmtId="0" fontId="21" fillId="3" borderId="14" xfId="2" applyFont="1" applyFill="1" applyBorder="1" applyProtection="1">
      <protection hidden="1"/>
    </xf>
    <xf numFmtId="0" fontId="21" fillId="3" borderId="15" xfId="2" applyFont="1" applyFill="1" applyBorder="1" applyProtection="1">
      <protection hidden="1"/>
    </xf>
    <xf numFmtId="0" fontId="12" fillId="3" borderId="11" xfId="2" applyFont="1" applyFill="1" applyBorder="1" applyProtection="1">
      <protection hidden="1"/>
    </xf>
    <xf numFmtId="0" fontId="11" fillId="3" borderId="15" xfId="2" applyFont="1" applyFill="1" applyBorder="1" applyAlignment="1" applyProtection="1">
      <alignment horizontal="center"/>
      <protection locked="0"/>
    </xf>
    <xf numFmtId="0" fontId="11" fillId="3" borderId="15" xfId="2" applyFont="1" applyFill="1" applyBorder="1" applyAlignment="1" applyProtection="1">
      <alignment vertical="center" wrapText="1"/>
      <protection hidden="1"/>
    </xf>
    <xf numFmtId="0" fontId="11" fillId="3" borderId="11" xfId="2" applyFont="1" applyFill="1" applyBorder="1" applyAlignment="1" applyProtection="1">
      <alignment vertical="center" wrapText="1"/>
      <protection hidden="1"/>
    </xf>
    <xf numFmtId="0" fontId="29" fillId="3" borderId="15" xfId="2" applyFont="1" applyFill="1" applyBorder="1" applyAlignment="1">
      <alignment vertical="center"/>
    </xf>
    <xf numFmtId="1" fontId="32" fillId="3" borderId="15" xfId="2" applyNumberFormat="1" applyFont="1" applyFill="1" applyBorder="1" applyAlignment="1" applyProtection="1">
      <alignment horizontal="center" vertical="center"/>
      <protection hidden="1"/>
    </xf>
    <xf numFmtId="2" fontId="21" fillId="3" borderId="15" xfId="2" applyNumberFormat="1" applyFont="1" applyFill="1" applyBorder="1" applyProtection="1">
      <protection hidden="1"/>
    </xf>
    <xf numFmtId="0" fontId="33" fillId="3" borderId="11" xfId="2" applyFont="1" applyFill="1" applyBorder="1" applyProtection="1">
      <protection hidden="1"/>
    </xf>
    <xf numFmtId="0" fontId="36" fillId="3" borderId="15" xfId="2" applyFont="1" applyFill="1" applyBorder="1" applyAlignment="1" applyProtection="1">
      <alignment horizontal="center" vertical="center"/>
      <protection hidden="1"/>
    </xf>
    <xf numFmtId="2" fontId="21" fillId="3" borderId="15" xfId="2" applyNumberFormat="1" applyFont="1" applyFill="1" applyBorder="1" applyAlignment="1" applyProtection="1">
      <alignment horizontal="right"/>
      <protection hidden="1"/>
    </xf>
    <xf numFmtId="0" fontId="0" fillId="3" borderId="15" xfId="0" applyFill="1" applyBorder="1" applyProtection="1">
      <protection hidden="1"/>
    </xf>
    <xf numFmtId="0" fontId="28" fillId="3" borderId="15" xfId="2" applyFont="1" applyFill="1" applyBorder="1" applyAlignment="1" applyProtection="1">
      <alignment vertical="center"/>
      <protection hidden="1"/>
    </xf>
    <xf numFmtId="0" fontId="0" fillId="0" borderId="12" xfId="0" applyBorder="1"/>
    <xf numFmtId="0" fontId="0" fillId="0" borderId="13" xfId="0" applyBorder="1"/>
    <xf numFmtId="0" fontId="0" fillId="0" borderId="14" xfId="0" applyBorder="1"/>
    <xf numFmtId="0" fontId="0" fillId="3" borderId="11" xfId="0" applyFill="1" applyBorder="1"/>
    <xf numFmtId="0" fontId="0" fillId="3" borderId="15" xfId="0" applyFill="1" applyBorder="1"/>
    <xf numFmtId="0" fontId="0" fillId="3" borderId="24" xfId="0" applyFill="1" applyBorder="1" applyAlignment="1">
      <alignment horizontal="center"/>
    </xf>
    <xf numFmtId="0" fontId="0" fillId="3" borderId="0" xfId="0" applyFill="1" applyAlignment="1">
      <alignment horizontal="center"/>
    </xf>
    <xf numFmtId="0" fontId="0" fillId="3" borderId="26" xfId="0" applyFill="1" applyBorder="1" applyAlignment="1">
      <alignment horizontal="center"/>
    </xf>
    <xf numFmtId="0" fontId="0" fillId="3" borderId="4" xfId="0" applyFill="1" applyBorder="1"/>
    <xf numFmtId="0" fontId="0" fillId="3" borderId="5" xfId="0" applyFill="1" applyBorder="1"/>
    <xf numFmtId="0" fontId="0" fillId="3" borderId="6" xfId="0" applyFill="1" applyBorder="1"/>
    <xf numFmtId="0" fontId="50" fillId="3" borderId="0" xfId="0" applyFont="1" applyFill="1"/>
    <xf numFmtId="0" fontId="50" fillId="3" borderId="0" xfId="0" applyFont="1" applyFill="1" applyAlignment="1">
      <alignment horizontal="center"/>
    </xf>
    <xf numFmtId="171" fontId="50" fillId="3" borderId="0" xfId="0" applyNumberFormat="1" applyFont="1" applyFill="1"/>
    <xf numFmtId="0" fontId="53" fillId="3" borderId="0" xfId="0" applyFont="1" applyFill="1"/>
    <xf numFmtId="0" fontId="0" fillId="3" borderId="19" xfId="0" applyFill="1" applyBorder="1"/>
    <xf numFmtId="0" fontId="0" fillId="3" borderId="20" xfId="0" applyFill="1" applyBorder="1"/>
    <xf numFmtId="0" fontId="0" fillId="3" borderId="21" xfId="0" applyFill="1" applyBorder="1"/>
    <xf numFmtId="0" fontId="97" fillId="3" borderId="11" xfId="0" applyFont="1" applyFill="1" applyBorder="1"/>
    <xf numFmtId="0" fontId="97" fillId="3" borderId="0" xfId="0" applyFont="1" applyFill="1"/>
    <xf numFmtId="0" fontId="103" fillId="3" borderId="11" xfId="0" applyFont="1" applyFill="1" applyBorder="1"/>
    <xf numFmtId="0" fontId="103" fillId="3" borderId="0" xfId="0" applyFont="1" applyFill="1"/>
    <xf numFmtId="0" fontId="44" fillId="3" borderId="15" xfId="0" applyFont="1" applyFill="1" applyBorder="1"/>
    <xf numFmtId="0" fontId="44" fillId="0" borderId="0" xfId="0" applyFont="1"/>
    <xf numFmtId="0" fontId="103" fillId="3" borderId="0" xfId="0" applyFont="1" applyFill="1" applyAlignment="1">
      <alignment horizontal="center"/>
    </xf>
    <xf numFmtId="0" fontId="103" fillId="3" borderId="0" xfId="0" applyFont="1" applyFill="1" applyAlignment="1">
      <alignment horizontal="left"/>
    </xf>
    <xf numFmtId="0" fontId="103" fillId="3" borderId="0" xfId="0" applyFont="1" applyFill="1" applyAlignment="1" applyProtection="1">
      <alignment horizontal="center"/>
      <protection hidden="1"/>
    </xf>
    <xf numFmtId="49" fontId="103" fillId="3" borderId="0" xfId="0" applyNumberFormat="1" applyFont="1" applyFill="1" applyAlignment="1">
      <alignment horizontal="center"/>
    </xf>
    <xf numFmtId="49" fontId="103" fillId="3" borderId="20" xfId="0" applyNumberFormat="1" applyFont="1" applyFill="1" applyBorder="1" applyAlignment="1">
      <alignment horizontal="center"/>
    </xf>
    <xf numFmtId="0" fontId="103" fillId="3" borderId="20" xfId="0" applyFont="1" applyFill="1" applyBorder="1" applyAlignment="1">
      <alignment horizontal="center"/>
    </xf>
    <xf numFmtId="0" fontId="6" fillId="3" borderId="0" xfId="0" applyFont="1" applyFill="1"/>
    <xf numFmtId="172" fontId="21" fillId="3" borderId="10" xfId="2" applyNumberFormat="1" applyFont="1" applyFill="1" applyBorder="1" applyProtection="1">
      <protection hidden="1"/>
    </xf>
    <xf numFmtId="172" fontId="54" fillId="3" borderId="10" xfId="2" applyNumberFormat="1" applyFont="1" applyFill="1" applyBorder="1" applyAlignment="1" applyProtection="1">
      <alignment horizontal="center" vertical="center"/>
      <protection hidden="1"/>
    </xf>
    <xf numFmtId="172" fontId="50" fillId="3" borderId="10" xfId="2" applyNumberFormat="1" applyFont="1" applyFill="1" applyBorder="1" applyAlignment="1" applyProtection="1">
      <alignment horizontal="center" vertical="center"/>
      <protection hidden="1"/>
    </xf>
    <xf numFmtId="0" fontId="0" fillId="0" borderId="26" xfId="0" applyBorder="1"/>
    <xf numFmtId="0" fontId="21" fillId="3" borderId="11" xfId="2" applyFont="1" applyFill="1" applyBorder="1" applyAlignment="1" applyProtection="1">
      <alignment vertical="center"/>
      <protection hidden="1"/>
    </xf>
    <xf numFmtId="0" fontId="12" fillId="3" borderId="13" xfId="2" applyFont="1" applyFill="1" applyBorder="1" applyProtection="1">
      <protection hidden="1"/>
    </xf>
    <xf numFmtId="0" fontId="12" fillId="3" borderId="0" xfId="2" applyFont="1" applyFill="1" applyProtection="1">
      <protection hidden="1"/>
    </xf>
    <xf numFmtId="0" fontId="11" fillId="3" borderId="0" xfId="2" applyFont="1" applyFill="1" applyProtection="1">
      <protection locked="0"/>
    </xf>
    <xf numFmtId="0" fontId="64" fillId="3" borderId="19" xfId="2" applyFont="1" applyFill="1" applyBorder="1" applyProtection="1">
      <protection hidden="1"/>
    </xf>
    <xf numFmtId="0" fontId="39" fillId="3" borderId="20" xfId="2" applyFont="1" applyFill="1" applyBorder="1" applyProtection="1">
      <protection hidden="1"/>
    </xf>
    <xf numFmtId="0" fontId="11" fillId="3" borderId="0" xfId="2" applyFont="1" applyFill="1" applyProtection="1">
      <protection hidden="1"/>
    </xf>
    <xf numFmtId="0" fontId="21" fillId="3" borderId="0" xfId="2" applyFont="1" applyFill="1" applyProtection="1">
      <protection hidden="1"/>
    </xf>
    <xf numFmtId="0" fontId="39" fillId="3" borderId="0" xfId="2" applyFont="1" applyFill="1" applyProtection="1">
      <protection hidden="1"/>
    </xf>
    <xf numFmtId="0" fontId="21" fillId="3" borderId="0" xfId="2" applyFont="1" applyFill="1"/>
    <xf numFmtId="0" fontId="11" fillId="3" borderId="0" xfId="2" applyFont="1" applyFill="1" applyAlignment="1" applyProtection="1">
      <alignment horizontal="center"/>
      <protection locked="0"/>
    </xf>
    <xf numFmtId="49" fontId="11" fillId="3" borderId="0" xfId="2" applyNumberFormat="1" applyFont="1" applyFill="1" applyProtection="1">
      <protection locked="0"/>
    </xf>
    <xf numFmtId="164" fontId="11" fillId="3" borderId="0" xfId="2" applyNumberFormat="1" applyFont="1" applyFill="1" applyProtection="1">
      <protection locked="0"/>
    </xf>
    <xf numFmtId="0" fontId="21" fillId="3" borderId="0" xfId="2" applyFont="1" applyFill="1" applyProtection="1">
      <protection locked="0"/>
    </xf>
    <xf numFmtId="0" fontId="11" fillId="3" borderId="0" xfId="2" applyFont="1" applyFill="1" applyAlignment="1" applyProtection="1">
      <alignment vertical="center"/>
      <protection hidden="1"/>
    </xf>
    <xf numFmtId="0" fontId="11" fillId="3" borderId="0" xfId="2" applyFont="1" applyFill="1" applyAlignment="1" applyProtection="1">
      <alignment horizontal="left" vertical="center" wrapText="1"/>
      <protection hidden="1"/>
    </xf>
    <xf numFmtId="0" fontId="21" fillId="3" borderId="0" xfId="2" applyFont="1" applyFill="1" applyAlignment="1" applyProtection="1">
      <alignment horizontal="left" vertical="center" wrapText="1"/>
      <protection hidden="1"/>
    </xf>
    <xf numFmtId="1" fontId="21" fillId="3" borderId="0" xfId="2" applyNumberFormat="1" applyFont="1" applyFill="1" applyAlignment="1" applyProtection="1">
      <alignment vertical="center"/>
      <protection hidden="1"/>
    </xf>
    <xf numFmtId="0" fontId="11" fillId="3" borderId="0" xfId="2" applyFont="1" applyFill="1" applyAlignment="1" applyProtection="1">
      <alignment vertical="center" wrapText="1"/>
      <protection hidden="1"/>
    </xf>
    <xf numFmtId="165" fontId="98" fillId="3" borderId="0" xfId="2" applyNumberFormat="1" applyFont="1" applyFill="1" applyProtection="1">
      <protection hidden="1"/>
    </xf>
    <xf numFmtId="0" fontId="29" fillId="3" borderId="0" xfId="2" applyFont="1" applyFill="1" applyAlignment="1">
      <alignment vertical="center"/>
    </xf>
    <xf numFmtId="0" fontId="30" fillId="3" borderId="0" xfId="2" applyFont="1" applyFill="1" applyProtection="1">
      <protection hidden="1"/>
    </xf>
    <xf numFmtId="0" fontId="11" fillId="3" borderId="0" xfId="2" applyFont="1" applyFill="1" applyAlignment="1" applyProtection="1">
      <alignment vertical="top" wrapText="1"/>
      <protection hidden="1"/>
    </xf>
    <xf numFmtId="1" fontId="32" fillId="3" borderId="0" xfId="2" applyNumberFormat="1" applyFont="1" applyFill="1" applyAlignment="1" applyProtection="1">
      <alignment horizontal="center" vertical="center"/>
      <protection hidden="1"/>
    </xf>
    <xf numFmtId="2" fontId="11" fillId="3" borderId="0" xfId="2" applyNumberFormat="1" applyFont="1" applyFill="1" applyAlignment="1" applyProtection="1">
      <alignment horizontal="center"/>
      <protection hidden="1"/>
    </xf>
    <xf numFmtId="0" fontId="11" fillId="3" borderId="0" xfId="2" applyFont="1" applyFill="1" applyAlignment="1" applyProtection="1">
      <alignment horizontal="center" vertical="center"/>
      <protection hidden="1"/>
    </xf>
    <xf numFmtId="0" fontId="33" fillId="3" borderId="0" xfId="2" applyFont="1" applyFill="1" applyProtection="1">
      <protection hidden="1"/>
    </xf>
    <xf numFmtId="2" fontId="21" fillId="3" borderId="0" xfId="2" applyNumberFormat="1" applyFont="1" applyFill="1" applyProtection="1">
      <protection hidden="1"/>
    </xf>
    <xf numFmtId="0" fontId="21" fillId="3" borderId="0" xfId="2" applyFont="1" applyFill="1" applyAlignment="1" applyProtection="1">
      <alignment horizontal="left"/>
      <protection hidden="1"/>
    </xf>
    <xf numFmtId="0" fontId="0" fillId="0" borderId="11" xfId="0" applyBorder="1"/>
    <xf numFmtId="1" fontId="11" fillId="3" borderId="0" xfId="2" applyNumberFormat="1" applyFont="1" applyFill="1" applyAlignment="1" applyProtection="1">
      <alignment horizontal="center"/>
      <protection hidden="1"/>
    </xf>
    <xf numFmtId="2" fontId="11" fillId="3" borderId="0" xfId="2" applyNumberFormat="1" applyFont="1" applyFill="1" applyProtection="1">
      <protection hidden="1"/>
    </xf>
    <xf numFmtId="0" fontId="36" fillId="3" borderId="0" xfId="2" applyFont="1" applyFill="1" applyAlignment="1" applyProtection="1">
      <alignment horizontal="center" vertical="center"/>
      <protection hidden="1"/>
    </xf>
    <xf numFmtId="0" fontId="38" fillId="3" borderId="0" xfId="2" applyFont="1" applyFill="1" applyProtection="1">
      <protection hidden="1"/>
    </xf>
    <xf numFmtId="0" fontId="24" fillId="3" borderId="0" xfId="2" applyFill="1" applyProtection="1">
      <protection hidden="1"/>
    </xf>
    <xf numFmtId="2" fontId="21" fillId="3" borderId="0" xfId="2" applyNumberFormat="1" applyFont="1" applyFill="1" applyAlignment="1" applyProtection="1">
      <alignment horizontal="right"/>
      <protection hidden="1"/>
    </xf>
    <xf numFmtId="2" fontId="11" fillId="3" borderId="0" xfId="2" applyNumberFormat="1" applyFont="1" applyFill="1" applyAlignment="1" applyProtection="1">
      <alignment horizontal="left"/>
      <protection hidden="1"/>
    </xf>
    <xf numFmtId="1" fontId="21" fillId="3" borderId="0" xfId="2" applyNumberFormat="1" applyFont="1" applyFill="1" applyProtection="1">
      <protection hidden="1"/>
    </xf>
    <xf numFmtId="1" fontId="11" fillId="3" borderId="0" xfId="2" applyNumberFormat="1" applyFont="1" applyFill="1" applyAlignment="1" applyProtection="1">
      <alignment horizontal="left"/>
      <protection hidden="1"/>
    </xf>
    <xf numFmtId="2" fontId="11" fillId="3" borderId="0" xfId="2" applyNumberFormat="1" applyFont="1" applyFill="1" applyAlignment="1" applyProtection="1">
      <alignment horizontal="right"/>
      <protection hidden="1"/>
    </xf>
    <xf numFmtId="0" fontId="11" fillId="3" borderId="0" xfId="2" applyFont="1" applyFill="1" applyAlignment="1" applyProtection="1">
      <alignment horizontal="center"/>
      <protection hidden="1"/>
    </xf>
    <xf numFmtId="0" fontId="21" fillId="3" borderId="0" xfId="2" applyFont="1" applyFill="1" applyAlignment="1" applyProtection="1">
      <alignment horizontal="center"/>
      <protection hidden="1"/>
    </xf>
    <xf numFmtId="169" fontId="72" fillId="3" borderId="0" xfId="2" applyNumberFormat="1" applyFont="1" applyFill="1" applyProtection="1">
      <protection hidden="1"/>
    </xf>
    <xf numFmtId="0" fontId="34" fillId="3" borderId="0" xfId="2" applyFont="1" applyFill="1" applyAlignment="1" applyProtection="1">
      <alignment horizontal="center"/>
      <protection hidden="1"/>
    </xf>
    <xf numFmtId="3" fontId="34" fillId="3" borderId="0" xfId="2" applyNumberFormat="1" applyFont="1" applyFill="1" applyProtection="1">
      <protection hidden="1"/>
    </xf>
    <xf numFmtId="1" fontId="34" fillId="3" borderId="0" xfId="2" applyNumberFormat="1" applyFont="1" applyFill="1" applyProtection="1">
      <protection hidden="1"/>
    </xf>
    <xf numFmtId="1" fontId="34" fillId="3" borderId="0" xfId="2" applyNumberFormat="1" applyFont="1" applyFill="1" applyAlignment="1" applyProtection="1">
      <alignment horizontal="center"/>
      <protection hidden="1"/>
    </xf>
    <xf numFmtId="166" fontId="36" fillId="3" borderId="0" xfId="2" applyNumberFormat="1" applyFont="1" applyFill="1" applyAlignment="1" applyProtection="1">
      <alignment vertical="center"/>
      <protection hidden="1"/>
    </xf>
    <xf numFmtId="0" fontId="28" fillId="3" borderId="0" xfId="2" applyFont="1" applyFill="1" applyAlignment="1" applyProtection="1">
      <alignment vertical="center"/>
      <protection hidden="1"/>
    </xf>
    <xf numFmtId="0" fontId="37" fillId="3" borderId="0" xfId="2" applyFont="1" applyFill="1" applyAlignment="1" applyProtection="1">
      <alignment vertical="center"/>
      <protection hidden="1"/>
    </xf>
    <xf numFmtId="3" fontId="34" fillId="3" borderId="0" xfId="2" applyNumberFormat="1" applyFont="1" applyFill="1" applyAlignment="1" applyProtection="1">
      <alignment horizontal="center"/>
      <protection hidden="1"/>
    </xf>
    <xf numFmtId="0" fontId="53" fillId="3" borderId="0" xfId="0" applyFont="1" applyFill="1" applyProtection="1">
      <protection hidden="1"/>
    </xf>
    <xf numFmtId="2" fontId="53" fillId="3" borderId="0" xfId="0" applyNumberFormat="1" applyFont="1" applyFill="1" applyProtection="1">
      <protection hidden="1"/>
    </xf>
    <xf numFmtId="0" fontId="21" fillId="3" borderId="13" xfId="2" applyFont="1" applyFill="1" applyBorder="1" applyAlignment="1" applyProtection="1">
      <alignment vertical="center"/>
      <protection hidden="1"/>
    </xf>
    <xf numFmtId="0" fontId="0" fillId="3" borderId="20" xfId="0" applyFill="1" applyBorder="1" applyProtection="1">
      <protection hidden="1"/>
    </xf>
    <xf numFmtId="0" fontId="0" fillId="3" borderId="21" xfId="0" applyFill="1" applyBorder="1" applyProtection="1">
      <protection hidden="1"/>
    </xf>
    <xf numFmtId="0" fontId="50" fillId="0" borderId="0" xfId="0" applyFont="1"/>
    <xf numFmtId="0" fontId="50" fillId="0" borderId="0" xfId="0" applyFont="1" applyAlignment="1">
      <alignment vertical="center" wrapText="1"/>
    </xf>
    <xf numFmtId="0" fontId="0" fillId="3" borderId="0" xfId="0" applyFill="1" applyAlignment="1" applyProtection="1">
      <alignment horizontal="center"/>
      <protection hidden="1"/>
    </xf>
    <xf numFmtId="0" fontId="9" fillId="5" borderId="11" xfId="0" applyFont="1" applyFill="1" applyBorder="1" applyAlignment="1" applyProtection="1">
      <alignment horizontal="center"/>
      <protection hidden="1"/>
    </xf>
    <xf numFmtId="0" fontId="9" fillId="5" borderId="0" xfId="0" applyFont="1" applyFill="1" applyAlignment="1" applyProtection="1">
      <alignment horizontal="center"/>
      <protection hidden="1"/>
    </xf>
    <xf numFmtId="0" fontId="9" fillId="5" borderId="15" xfId="0" applyFont="1" applyFill="1" applyBorder="1" applyAlignment="1" applyProtection="1">
      <alignment horizontal="center"/>
      <protection hidden="1"/>
    </xf>
    <xf numFmtId="0" fontId="55" fillId="3" borderId="0" xfId="0" applyFont="1" applyFill="1" applyProtection="1">
      <protection hidden="1"/>
    </xf>
    <xf numFmtId="0" fontId="0" fillId="3" borderId="2" xfId="0" applyFill="1" applyBorder="1" applyProtection="1">
      <protection hidden="1"/>
    </xf>
    <xf numFmtId="0" fontId="115" fillId="3" borderId="56" xfId="0" applyFont="1" applyFill="1" applyBorder="1" applyAlignment="1" applyProtection="1">
      <alignment horizontal="center"/>
      <protection hidden="1"/>
    </xf>
    <xf numFmtId="0" fontId="0" fillId="3" borderId="11" xfId="0" applyFill="1" applyBorder="1" applyProtection="1">
      <protection hidden="1"/>
    </xf>
    <xf numFmtId="0" fontId="53" fillId="3" borderId="56" xfId="0" applyFont="1" applyFill="1" applyBorder="1" applyAlignment="1" applyProtection="1">
      <alignment horizontal="center" vertical="center"/>
      <protection hidden="1"/>
    </xf>
    <xf numFmtId="0" fontId="0" fillId="3" borderId="26" xfId="0" applyFill="1" applyBorder="1" applyProtection="1">
      <protection hidden="1"/>
    </xf>
    <xf numFmtId="0" fontId="53" fillId="3" borderId="26" xfId="0" applyFont="1" applyFill="1" applyBorder="1" applyAlignment="1" applyProtection="1">
      <alignment vertical="center"/>
      <protection hidden="1"/>
    </xf>
    <xf numFmtId="0" fontId="53" fillId="3" borderId="20" xfId="0" applyFont="1" applyFill="1" applyBorder="1" applyProtection="1">
      <protection hidden="1"/>
    </xf>
    <xf numFmtId="0" fontId="0" fillId="3" borderId="24" xfId="0" applyFill="1" applyBorder="1" applyProtection="1">
      <protection hidden="1"/>
    </xf>
    <xf numFmtId="0" fontId="0" fillId="3" borderId="57" xfId="0" applyFill="1" applyBorder="1" applyProtection="1">
      <protection hidden="1"/>
    </xf>
    <xf numFmtId="0" fontId="53" fillId="3" borderId="59" xfId="0" applyFont="1" applyFill="1" applyBorder="1" applyAlignment="1" applyProtection="1">
      <alignment vertical="center"/>
      <protection hidden="1"/>
    </xf>
    <xf numFmtId="0" fontId="53" fillId="3" borderId="13" xfId="0" applyFont="1" applyFill="1" applyBorder="1" applyAlignment="1" applyProtection="1">
      <alignment vertical="center"/>
      <protection hidden="1"/>
    </xf>
    <xf numFmtId="0" fontId="0" fillId="3" borderId="13" xfId="0" applyFill="1" applyBorder="1" applyAlignment="1" applyProtection="1">
      <alignment vertical="center"/>
      <protection hidden="1"/>
    </xf>
    <xf numFmtId="0" fontId="0" fillId="3" borderId="60" xfId="0" applyFill="1" applyBorder="1" applyAlignment="1" applyProtection="1">
      <alignment vertical="center"/>
      <protection hidden="1"/>
    </xf>
    <xf numFmtId="0" fontId="56" fillId="3" borderId="24" xfId="0" applyFont="1" applyFill="1" applyBorder="1" applyAlignment="1" applyProtection="1">
      <alignment vertical="center"/>
      <protection hidden="1"/>
    </xf>
    <xf numFmtId="0" fontId="50" fillId="3" borderId="24" xfId="0" applyFont="1" applyFill="1" applyBorder="1" applyAlignment="1" applyProtection="1">
      <alignment horizontal="left"/>
      <protection hidden="1"/>
    </xf>
    <xf numFmtId="0" fontId="53" fillId="3" borderId="0" xfId="0" applyFont="1" applyFill="1" applyAlignment="1" applyProtection="1">
      <alignment horizontal="center" vertical="center"/>
      <protection hidden="1"/>
    </xf>
    <xf numFmtId="0" fontId="56" fillId="3" borderId="24" xfId="0" applyFont="1" applyFill="1" applyBorder="1" applyProtection="1">
      <protection hidden="1"/>
    </xf>
    <xf numFmtId="0" fontId="50" fillId="3" borderId="24" xfId="0" applyFont="1" applyFill="1" applyBorder="1" applyAlignment="1" applyProtection="1">
      <alignment horizontal="left" vertical="center"/>
      <protection hidden="1"/>
    </xf>
    <xf numFmtId="0" fontId="56" fillId="3" borderId="26" xfId="0" applyFont="1" applyFill="1" applyBorder="1" applyAlignment="1" applyProtection="1">
      <alignment horizontal="center" vertical="center"/>
      <protection hidden="1"/>
    </xf>
    <xf numFmtId="0" fontId="50" fillId="3" borderId="24" xfId="0" applyFont="1" applyFill="1" applyBorder="1" applyAlignment="1" applyProtection="1">
      <alignment horizontal="left" vertical="center" wrapText="1"/>
      <protection hidden="1"/>
    </xf>
    <xf numFmtId="0" fontId="50" fillId="3" borderId="26" xfId="0" applyFont="1" applyFill="1" applyBorder="1" applyAlignment="1" applyProtection="1">
      <alignment horizontal="left" vertical="center" wrapText="1"/>
      <protection hidden="1"/>
    </xf>
    <xf numFmtId="0" fontId="50" fillId="3" borderId="10" xfId="0" applyFont="1" applyFill="1" applyBorder="1" applyAlignment="1" applyProtection="1">
      <alignment horizontal="center" vertical="center"/>
      <protection locked="0"/>
    </xf>
    <xf numFmtId="0" fontId="56" fillId="3" borderId="26" xfId="0" applyFont="1" applyFill="1" applyBorder="1" applyAlignment="1" applyProtection="1">
      <alignment horizontal="left" vertical="center"/>
      <protection hidden="1"/>
    </xf>
    <xf numFmtId="0" fontId="0" fillId="3" borderId="0" xfId="0" applyFill="1" applyAlignment="1" applyProtection="1">
      <alignment horizontal="left"/>
      <protection hidden="1"/>
    </xf>
    <xf numFmtId="0" fontId="56" fillId="3" borderId="61" xfId="0" applyFont="1" applyFill="1" applyBorder="1" applyAlignment="1" applyProtection="1">
      <alignment vertical="center"/>
      <protection hidden="1"/>
    </xf>
    <xf numFmtId="0" fontId="56" fillId="3" borderId="62" xfId="0" applyFont="1" applyFill="1" applyBorder="1" applyAlignment="1" applyProtection="1">
      <alignment vertical="center"/>
      <protection hidden="1"/>
    </xf>
    <xf numFmtId="0" fontId="53" fillId="3" borderId="24" xfId="0" applyFont="1" applyFill="1" applyBorder="1" applyAlignment="1" applyProtection="1">
      <alignment vertical="center"/>
      <protection hidden="1"/>
    </xf>
    <xf numFmtId="0" fontId="50" fillId="3" borderId="26" xfId="0" applyFont="1" applyFill="1" applyBorder="1" applyAlignment="1" applyProtection="1">
      <alignment vertical="center"/>
      <protection hidden="1"/>
    </xf>
    <xf numFmtId="0" fontId="56" fillId="3" borderId="0" xfId="0" applyFont="1" applyFill="1" applyAlignment="1" applyProtection="1">
      <alignment horizontal="center" vertical="center"/>
      <protection hidden="1"/>
    </xf>
    <xf numFmtId="0" fontId="0" fillId="3" borderId="26" xfId="0" applyFill="1" applyBorder="1" applyAlignment="1" applyProtection="1">
      <alignment vertical="center"/>
      <protection hidden="1"/>
    </xf>
    <xf numFmtId="0" fontId="120" fillId="3" borderId="24" xfId="0" applyFont="1" applyFill="1" applyBorder="1" applyAlignment="1" applyProtection="1">
      <alignment vertical="center"/>
      <protection hidden="1"/>
    </xf>
    <xf numFmtId="0" fontId="56" fillId="3" borderId="26" xfId="0" applyFont="1" applyFill="1" applyBorder="1" applyAlignment="1" applyProtection="1">
      <alignment vertical="center"/>
      <protection hidden="1"/>
    </xf>
    <xf numFmtId="0" fontId="50" fillId="3" borderId="24" xfId="0" applyFont="1" applyFill="1" applyBorder="1" applyAlignment="1" applyProtection="1">
      <alignment vertical="center"/>
      <protection hidden="1"/>
    </xf>
    <xf numFmtId="0" fontId="0" fillId="3" borderId="24" xfId="0" applyFill="1" applyBorder="1" applyAlignment="1" applyProtection="1">
      <alignment vertical="center"/>
      <protection hidden="1"/>
    </xf>
    <xf numFmtId="0" fontId="50" fillId="3" borderId="26" xfId="0" applyFont="1" applyFill="1" applyBorder="1" applyProtection="1">
      <protection hidden="1"/>
    </xf>
    <xf numFmtId="0" fontId="121" fillId="3" borderId="24" xfId="0" applyFont="1" applyFill="1" applyBorder="1" applyAlignment="1" applyProtection="1">
      <alignment vertical="center"/>
      <protection hidden="1"/>
    </xf>
    <xf numFmtId="0" fontId="0" fillId="3" borderId="58" xfId="0" applyFill="1" applyBorder="1" applyProtection="1">
      <protection hidden="1"/>
    </xf>
    <xf numFmtId="0" fontId="0" fillId="3" borderId="59" xfId="0" applyFill="1" applyBorder="1" applyProtection="1">
      <protection hidden="1"/>
    </xf>
    <xf numFmtId="0" fontId="0" fillId="3" borderId="13" xfId="0" applyFill="1" applyBorder="1" applyProtection="1">
      <protection hidden="1"/>
    </xf>
    <xf numFmtId="0" fontId="0" fillId="3" borderId="14" xfId="0" applyFill="1" applyBorder="1" applyProtection="1">
      <protection hidden="1"/>
    </xf>
    <xf numFmtId="0" fontId="0" fillId="3" borderId="12" xfId="0" applyFill="1" applyBorder="1" applyProtection="1">
      <protection hidden="1"/>
    </xf>
    <xf numFmtId="0" fontId="0" fillId="3" borderId="60" xfId="0" applyFill="1" applyBorder="1" applyProtection="1">
      <protection hidden="1"/>
    </xf>
    <xf numFmtId="0" fontId="0" fillId="3" borderId="11" xfId="0" applyFill="1" applyBorder="1" applyAlignment="1" applyProtection="1">
      <alignment horizontal="center"/>
      <protection hidden="1"/>
    </xf>
    <xf numFmtId="14" fontId="50" fillId="3" borderId="24" xfId="0" applyNumberFormat="1" applyFont="1" applyFill="1" applyBorder="1" applyProtection="1">
      <protection hidden="1"/>
    </xf>
    <xf numFmtId="14" fontId="50" fillId="3" borderId="11" xfId="0" applyNumberFormat="1" applyFont="1" applyFill="1" applyBorder="1" applyProtection="1">
      <protection hidden="1"/>
    </xf>
    <xf numFmtId="14" fontId="50" fillId="3" borderId="0" xfId="0" applyNumberFormat="1" applyFont="1" applyFill="1" applyProtection="1">
      <protection hidden="1"/>
    </xf>
    <xf numFmtId="0" fontId="0" fillId="3" borderId="4" xfId="0" applyFill="1" applyBorder="1" applyProtection="1">
      <protection hidden="1"/>
    </xf>
    <xf numFmtId="0" fontId="0" fillId="3" borderId="5" xfId="0" applyFill="1" applyBorder="1" applyProtection="1">
      <protection hidden="1"/>
    </xf>
    <xf numFmtId="0" fontId="0" fillId="3" borderId="69" xfId="0" applyFill="1" applyBorder="1" applyProtection="1">
      <protection hidden="1"/>
    </xf>
    <xf numFmtId="0" fontId="0" fillId="3" borderId="51" xfId="0" applyFill="1" applyBorder="1" applyProtection="1">
      <protection hidden="1"/>
    </xf>
    <xf numFmtId="0" fontId="0" fillId="3" borderId="6" xfId="0" applyFill="1" applyBorder="1" applyProtection="1">
      <protection hidden="1"/>
    </xf>
    <xf numFmtId="0" fontId="54" fillId="3" borderId="0" xfId="0" applyFont="1" applyFill="1" applyAlignment="1" applyProtection="1">
      <alignment horizontal="center"/>
      <protection hidden="1"/>
    </xf>
    <xf numFmtId="0" fontId="56" fillId="3" borderId="0" xfId="0" applyFont="1" applyFill="1" applyAlignment="1" applyProtection="1">
      <alignment vertical="center"/>
      <protection hidden="1"/>
    </xf>
    <xf numFmtId="0" fontId="56" fillId="3" borderId="0" xfId="0" applyFont="1" applyFill="1" applyProtection="1">
      <protection hidden="1"/>
    </xf>
    <xf numFmtId="0" fontId="50" fillId="3" borderId="0" xfId="0" applyFont="1" applyFill="1" applyAlignment="1" applyProtection="1">
      <alignment horizontal="left" vertical="center"/>
      <protection hidden="1"/>
    </xf>
    <xf numFmtId="0" fontId="50" fillId="3" borderId="0" xfId="0" applyFont="1" applyFill="1" applyAlignment="1" applyProtection="1">
      <alignment horizontal="left" vertical="center" wrapText="1"/>
      <protection hidden="1"/>
    </xf>
    <xf numFmtId="0" fontId="50" fillId="3" borderId="0" xfId="0" applyFont="1" applyFill="1" applyAlignment="1" applyProtection="1">
      <alignment horizontal="center" vertical="center"/>
      <protection hidden="1"/>
    </xf>
    <xf numFmtId="0" fontId="53" fillId="3" borderId="0" xfId="0" applyFont="1" applyFill="1" applyAlignment="1" applyProtection="1">
      <alignment vertical="center"/>
      <protection hidden="1"/>
    </xf>
    <xf numFmtId="0" fontId="120" fillId="3" borderId="0" xfId="0" applyFont="1" applyFill="1" applyAlignment="1" applyProtection="1">
      <alignment vertical="center"/>
      <protection hidden="1"/>
    </xf>
    <xf numFmtId="0" fontId="50" fillId="3" borderId="0" xfId="0" applyFont="1" applyFill="1" applyAlignment="1" applyProtection="1">
      <alignment vertical="center"/>
      <protection hidden="1"/>
    </xf>
    <xf numFmtId="0" fontId="0" fillId="3" borderId="0" xfId="0" applyFill="1" applyAlignment="1" applyProtection="1">
      <alignment vertical="center"/>
      <protection hidden="1"/>
    </xf>
    <xf numFmtId="0" fontId="121" fillId="3" borderId="0" xfId="0" applyFont="1" applyFill="1" applyAlignment="1" applyProtection="1">
      <alignment vertical="center"/>
      <protection hidden="1"/>
    </xf>
    <xf numFmtId="0" fontId="117" fillId="3" borderId="0" xfId="0" applyFont="1" applyFill="1" applyAlignment="1" applyProtection="1">
      <alignment vertical="center"/>
      <protection hidden="1"/>
    </xf>
    <xf numFmtId="0" fontId="117" fillId="3" borderId="0" xfId="0" applyFont="1" applyFill="1" applyAlignment="1" applyProtection="1">
      <alignment horizontal="left" vertical="center"/>
      <protection hidden="1"/>
    </xf>
    <xf numFmtId="0" fontId="50" fillId="3" borderId="0" xfId="0" applyFont="1" applyFill="1" applyProtection="1">
      <protection hidden="1"/>
    </xf>
    <xf numFmtId="0" fontId="100" fillId="3" borderId="0" xfId="0" applyFont="1" applyFill="1" applyProtection="1">
      <protection hidden="1"/>
    </xf>
    <xf numFmtId="0" fontId="0" fillId="3" borderId="0" xfId="0" applyFill="1" applyAlignment="1" applyProtection="1">
      <alignment horizontal="center" vertical="center"/>
      <protection hidden="1"/>
    </xf>
    <xf numFmtId="0" fontId="38" fillId="3" borderId="0" xfId="0" applyFont="1" applyFill="1" applyAlignment="1" applyProtection="1">
      <alignment horizontal="center" vertical="center"/>
      <protection hidden="1"/>
    </xf>
    <xf numFmtId="0" fontId="38" fillId="3" borderId="0" xfId="0" applyFont="1" applyFill="1" applyAlignment="1" applyProtection="1">
      <alignment vertical="center"/>
      <protection hidden="1"/>
    </xf>
    <xf numFmtId="0" fontId="121" fillId="3" borderId="0" xfId="0" applyFont="1" applyFill="1" applyAlignment="1" applyProtection="1">
      <alignment horizontal="center" vertical="center"/>
      <protection hidden="1"/>
    </xf>
    <xf numFmtId="0" fontId="121" fillId="3" borderId="0" xfId="0" applyFont="1" applyFill="1" applyProtection="1">
      <protection hidden="1"/>
    </xf>
    <xf numFmtId="0" fontId="56" fillId="3" borderId="0" xfId="0" applyFont="1" applyFill="1" applyAlignment="1" applyProtection="1">
      <alignment horizontal="left"/>
      <protection hidden="1"/>
    </xf>
    <xf numFmtId="0" fontId="0" fillId="3" borderId="13" xfId="0" applyFill="1" applyBorder="1" applyAlignment="1" applyProtection="1">
      <alignment horizontal="center"/>
      <protection hidden="1"/>
    </xf>
    <xf numFmtId="0" fontId="0" fillId="3" borderId="14" xfId="0" applyFill="1" applyBorder="1" applyAlignment="1" applyProtection="1">
      <alignment horizontal="center"/>
      <protection hidden="1"/>
    </xf>
    <xf numFmtId="0" fontId="0" fillId="3" borderId="16" xfId="0" applyFill="1" applyBorder="1" applyProtection="1">
      <protection hidden="1"/>
    </xf>
    <xf numFmtId="0" fontId="0" fillId="3" borderId="17" xfId="0" applyFill="1" applyBorder="1" applyProtection="1">
      <protection hidden="1"/>
    </xf>
    <xf numFmtId="0" fontId="0" fillId="3" borderId="18" xfId="0" applyFill="1" applyBorder="1" applyProtection="1">
      <protection hidden="1"/>
    </xf>
    <xf numFmtId="0" fontId="115" fillId="3" borderId="10" xfId="0" applyFont="1" applyFill="1" applyBorder="1" applyAlignment="1" applyProtection="1">
      <alignment horizontal="center"/>
      <protection hidden="1"/>
    </xf>
    <xf numFmtId="0" fontId="53" fillId="3" borderId="15" xfId="0" applyFont="1" applyFill="1" applyBorder="1" applyAlignment="1" applyProtection="1">
      <alignment horizontal="center" vertical="center"/>
      <protection hidden="1"/>
    </xf>
    <xf numFmtId="0" fontId="53" fillId="3" borderId="61" xfId="0" applyFont="1" applyFill="1" applyBorder="1" applyProtection="1">
      <protection hidden="1"/>
    </xf>
    <xf numFmtId="0" fontId="0" fillId="3" borderId="19" xfId="0" applyFill="1" applyBorder="1" applyProtection="1">
      <protection hidden="1"/>
    </xf>
    <xf numFmtId="0" fontId="53" fillId="3" borderId="12" xfId="0" applyFont="1" applyFill="1" applyBorder="1" applyAlignment="1" applyProtection="1">
      <alignment vertical="center"/>
      <protection hidden="1"/>
    </xf>
    <xf numFmtId="0" fontId="53" fillId="3" borderId="19" xfId="0" applyFont="1" applyFill="1" applyBorder="1" applyAlignment="1" applyProtection="1">
      <alignment vertical="center"/>
      <protection hidden="1"/>
    </xf>
    <xf numFmtId="0" fontId="117" fillId="3" borderId="10" xfId="0" applyFont="1" applyFill="1" applyBorder="1" applyAlignment="1" applyProtection="1">
      <alignment vertical="center"/>
      <protection hidden="1"/>
    </xf>
    <xf numFmtId="0" fontId="100" fillId="3" borderId="71" xfId="0" applyFont="1" applyFill="1" applyBorder="1" applyProtection="1">
      <protection hidden="1"/>
    </xf>
    <xf numFmtId="0" fontId="100" fillId="3" borderId="72" xfId="0" applyFont="1" applyFill="1" applyBorder="1" applyProtection="1">
      <protection hidden="1"/>
    </xf>
    <xf numFmtId="0" fontId="50" fillId="3" borderId="72" xfId="0" applyFont="1" applyFill="1" applyBorder="1" applyAlignment="1" applyProtection="1">
      <alignment vertical="center"/>
      <protection hidden="1"/>
    </xf>
    <xf numFmtId="0" fontId="0" fillId="3" borderId="72" xfId="0" applyFill="1" applyBorder="1" applyAlignment="1" applyProtection="1">
      <alignment vertical="center"/>
      <protection hidden="1"/>
    </xf>
    <xf numFmtId="0" fontId="0" fillId="3" borderId="73" xfId="0" applyFill="1" applyBorder="1" applyAlignment="1" applyProtection="1">
      <alignment vertical="center"/>
      <protection hidden="1"/>
    </xf>
    <xf numFmtId="0" fontId="100" fillId="3" borderId="15" xfId="0" applyFont="1" applyFill="1" applyBorder="1" applyProtection="1">
      <protection hidden="1"/>
    </xf>
    <xf numFmtId="0" fontId="50" fillId="3" borderId="19" xfId="0" applyFont="1" applyFill="1" applyBorder="1" applyProtection="1">
      <protection hidden="1"/>
    </xf>
    <xf numFmtId="0" fontId="50" fillId="3" borderId="20" xfId="0" applyFont="1" applyFill="1" applyBorder="1" applyProtection="1">
      <protection hidden="1"/>
    </xf>
    <xf numFmtId="0" fontId="100" fillId="3" borderId="20" xfId="0" applyFont="1" applyFill="1" applyBorder="1" applyProtection="1">
      <protection hidden="1"/>
    </xf>
    <xf numFmtId="0" fontId="50" fillId="3" borderId="21" xfId="0" applyFont="1" applyFill="1" applyBorder="1" applyProtection="1">
      <protection hidden="1"/>
    </xf>
    <xf numFmtId="0" fontId="0" fillId="3" borderId="15" xfId="0" applyFill="1" applyBorder="1" applyAlignment="1" applyProtection="1">
      <alignment horizontal="left"/>
      <protection hidden="1"/>
    </xf>
    <xf numFmtId="0" fontId="117" fillId="3" borderId="26" xfId="0" applyFont="1" applyFill="1" applyBorder="1" applyAlignment="1" applyProtection="1">
      <alignment vertical="center"/>
      <protection hidden="1"/>
    </xf>
    <xf numFmtId="0" fontId="11" fillId="3" borderId="10" xfId="2" applyFont="1" applyFill="1" applyBorder="1" applyProtection="1">
      <protection hidden="1"/>
    </xf>
    <xf numFmtId="1" fontId="11" fillId="5" borderId="22" xfId="2" applyNumberFormat="1" applyFont="1" applyFill="1" applyBorder="1" applyAlignment="1" applyProtection="1">
      <alignment horizontal="right"/>
      <protection locked="0"/>
    </xf>
    <xf numFmtId="0" fontId="0" fillId="0" borderId="12" xfId="0" applyBorder="1" applyAlignment="1" applyProtection="1">
      <alignment vertical="top"/>
      <protection locked="0"/>
    </xf>
    <xf numFmtId="0" fontId="0" fillId="0" borderId="13" xfId="0" applyBorder="1" applyAlignment="1" applyProtection="1">
      <alignment vertical="top"/>
      <protection locked="0"/>
    </xf>
    <xf numFmtId="0" fontId="0" fillId="0" borderId="14" xfId="0" applyBorder="1" applyAlignment="1" applyProtection="1">
      <alignment vertical="top"/>
      <protection locked="0"/>
    </xf>
    <xf numFmtId="0" fontId="0" fillId="0" borderId="11" xfId="0" applyBorder="1" applyAlignment="1" applyProtection="1">
      <alignment vertical="top"/>
      <protection locked="0"/>
    </xf>
    <xf numFmtId="0" fontId="0" fillId="0" borderId="0" xfId="0" applyAlignment="1" applyProtection="1">
      <alignment vertical="top"/>
      <protection locked="0"/>
    </xf>
    <xf numFmtId="0" fontId="0" fillId="0" borderId="15" xfId="0" applyBorder="1" applyAlignment="1" applyProtection="1">
      <alignment vertical="top"/>
      <protection locked="0"/>
    </xf>
    <xf numFmtId="0" fontId="0" fillId="0" borderId="19" xfId="0" applyBorder="1" applyAlignment="1" applyProtection="1">
      <alignment vertical="top"/>
      <protection locked="0"/>
    </xf>
    <xf numFmtId="0" fontId="0" fillId="0" borderId="20" xfId="0" applyBorder="1" applyAlignment="1" applyProtection="1">
      <alignment vertical="top"/>
      <protection locked="0"/>
    </xf>
    <xf numFmtId="0" fontId="0" fillId="0" borderId="21" xfId="0" applyBorder="1" applyAlignment="1" applyProtection="1">
      <alignment vertical="top"/>
      <protection locked="0"/>
    </xf>
    <xf numFmtId="0" fontId="94" fillId="0" borderId="16" xfId="0" applyFont="1" applyBorder="1" applyAlignment="1" applyProtection="1">
      <alignment horizontal="left" vertical="center"/>
      <protection hidden="1"/>
    </xf>
    <xf numFmtId="0" fontId="94" fillId="0" borderId="17" xfId="0" applyFont="1" applyBorder="1" applyAlignment="1" applyProtection="1">
      <alignment horizontal="left" vertical="center"/>
      <protection hidden="1"/>
    </xf>
    <xf numFmtId="0" fontId="94" fillId="0" borderId="18" xfId="0" applyFont="1" applyBorder="1" applyAlignment="1" applyProtection="1">
      <alignment horizontal="left" vertical="center"/>
      <protection hidden="1"/>
    </xf>
    <xf numFmtId="0" fontId="39" fillId="0" borderId="0" xfId="2" applyFont="1" applyAlignment="1" applyProtection="1">
      <alignment horizontal="right" vertical="center"/>
      <protection hidden="1"/>
    </xf>
    <xf numFmtId="49" fontId="11" fillId="0" borderId="0" xfId="2" applyNumberFormat="1" applyFont="1" applyProtection="1">
      <protection hidden="1"/>
    </xf>
    <xf numFmtId="169" fontId="9" fillId="0" borderId="0" xfId="0" applyNumberFormat="1" applyFont="1" applyAlignment="1" applyProtection="1">
      <alignment horizontal="center"/>
      <protection hidden="1"/>
    </xf>
    <xf numFmtId="0" fontId="21" fillId="3" borderId="21" xfId="2" applyFont="1" applyFill="1" applyBorder="1" applyProtection="1">
      <protection hidden="1"/>
    </xf>
    <xf numFmtId="166" fontId="18" fillId="3" borderId="0" xfId="2" applyNumberFormat="1" applyFont="1" applyFill="1" applyAlignment="1" applyProtection="1">
      <alignment horizontal="center" vertical="center"/>
      <protection hidden="1"/>
    </xf>
    <xf numFmtId="2" fontId="11" fillId="3" borderId="10" xfId="2" applyNumberFormat="1" applyFont="1" applyFill="1" applyBorder="1" applyProtection="1">
      <protection hidden="1"/>
    </xf>
    <xf numFmtId="0" fontId="21" fillId="0" borderId="0" xfId="2" applyFont="1" applyAlignment="1">
      <alignment horizontal="center" vertical="center"/>
    </xf>
    <xf numFmtId="0" fontId="24" fillId="0" borderId="0" xfId="2" applyAlignment="1">
      <alignment horizontal="center" vertical="center"/>
    </xf>
    <xf numFmtId="2" fontId="11" fillId="0" borderId="17" xfId="2" applyNumberFormat="1" applyFont="1" applyBorder="1" applyProtection="1">
      <protection hidden="1"/>
    </xf>
    <xf numFmtId="0" fontId="21" fillId="3" borderId="17" xfId="2" applyFont="1" applyFill="1" applyBorder="1" applyProtection="1">
      <protection hidden="1"/>
    </xf>
    <xf numFmtId="0" fontId="21" fillId="26" borderId="24" xfId="2" applyFont="1" applyFill="1" applyBorder="1" applyAlignment="1" applyProtection="1">
      <alignment horizontal="center" vertical="center"/>
      <protection hidden="1"/>
    </xf>
    <xf numFmtId="0" fontId="21" fillId="26" borderId="0" xfId="2" applyFont="1" applyFill="1" applyAlignment="1" applyProtection="1">
      <alignment horizontal="center" vertical="center"/>
      <protection hidden="1"/>
    </xf>
    <xf numFmtId="0" fontId="21" fillId="26" borderId="26" xfId="2" applyFont="1" applyFill="1" applyBorder="1" applyAlignment="1" applyProtection="1">
      <alignment horizontal="center" vertical="center"/>
      <protection hidden="1"/>
    </xf>
    <xf numFmtId="0" fontId="36" fillId="0" borderId="0" xfId="2" applyFont="1" applyProtection="1">
      <protection hidden="1"/>
    </xf>
    <xf numFmtId="0" fontId="21" fillId="3" borderId="0" xfId="2" applyFont="1" applyFill="1" applyAlignment="1" applyProtection="1">
      <alignment vertical="center"/>
      <protection hidden="1"/>
    </xf>
    <xf numFmtId="16" fontId="39" fillId="0" borderId="0" xfId="2" applyNumberFormat="1" applyFont="1" applyProtection="1">
      <protection hidden="1"/>
    </xf>
    <xf numFmtId="0" fontId="127" fillId="0" borderId="0" xfId="0" applyFont="1" applyProtection="1">
      <protection hidden="1"/>
    </xf>
    <xf numFmtId="0" fontId="44" fillId="0" borderId="0" xfId="0" applyFont="1" applyProtection="1">
      <protection hidden="1"/>
    </xf>
    <xf numFmtId="0" fontId="23" fillId="0" borderId="2" xfId="0" applyFont="1" applyBorder="1" applyProtection="1">
      <protection hidden="1"/>
    </xf>
    <xf numFmtId="0" fontId="0" fillId="0" borderId="0" xfId="0" applyProtection="1">
      <protection locked="0"/>
    </xf>
    <xf numFmtId="0" fontId="23" fillId="0" borderId="0" xfId="0" applyFont="1" applyProtection="1">
      <protection hidden="1"/>
    </xf>
    <xf numFmtId="0" fontId="106" fillId="0" borderId="0" xfId="0" applyFont="1" applyProtection="1">
      <protection hidden="1"/>
    </xf>
    <xf numFmtId="0" fontId="23" fillId="0" borderId="0" xfId="0" applyFont="1" applyAlignment="1" applyProtection="1">
      <alignment horizontal="left"/>
      <protection hidden="1"/>
    </xf>
    <xf numFmtId="0" fontId="23" fillId="0" borderId="0" xfId="0" applyFont="1" applyAlignment="1" applyProtection="1">
      <alignment wrapText="1"/>
      <protection hidden="1"/>
    </xf>
    <xf numFmtId="0" fontId="23" fillId="0" borderId="0" xfId="0" applyFont="1" applyProtection="1">
      <protection locked="0"/>
    </xf>
    <xf numFmtId="0" fontId="23" fillId="0" borderId="0" xfId="0" applyFont="1" applyAlignment="1" applyProtection="1">
      <alignment vertical="center"/>
      <protection hidden="1"/>
    </xf>
    <xf numFmtId="49" fontId="23" fillId="0" borderId="0" xfId="0" applyNumberFormat="1" applyFont="1" applyProtection="1">
      <protection hidden="1"/>
    </xf>
    <xf numFmtId="0" fontId="128" fillId="0" borderId="0" xfId="0" applyFont="1" applyProtection="1">
      <protection hidden="1"/>
    </xf>
    <xf numFmtId="0" fontId="129" fillId="0" borderId="0" xfId="0" applyFont="1" applyProtection="1">
      <protection hidden="1"/>
    </xf>
    <xf numFmtId="0" fontId="129" fillId="11" borderId="0" xfId="0" applyFont="1" applyFill="1" applyProtection="1">
      <protection hidden="1"/>
    </xf>
    <xf numFmtId="0" fontId="0" fillId="0" borderId="0" xfId="0" applyAlignment="1" applyProtection="1">
      <alignment vertical="center"/>
      <protection hidden="1"/>
    </xf>
    <xf numFmtId="0" fontId="129" fillId="0" borderId="0" xfId="0" applyFont="1" applyAlignment="1" applyProtection="1">
      <alignment vertical="center"/>
      <protection hidden="1"/>
    </xf>
    <xf numFmtId="0" fontId="0" fillId="0" borderId="0" xfId="0" applyAlignment="1">
      <alignment vertical="center"/>
    </xf>
    <xf numFmtId="0" fontId="0" fillId="0" borderId="20" xfId="0" applyBorder="1" applyProtection="1">
      <protection hidden="1"/>
    </xf>
    <xf numFmtId="14" fontId="0" fillId="0" borderId="0" xfId="0" applyNumberFormat="1" applyProtection="1">
      <protection hidden="1"/>
    </xf>
    <xf numFmtId="0" fontId="0" fillId="0" borderId="1" xfId="0" applyBorder="1"/>
    <xf numFmtId="0" fontId="106" fillId="31" borderId="0" xfId="0" applyFont="1" applyFill="1" applyProtection="1">
      <protection hidden="1"/>
    </xf>
    <xf numFmtId="0" fontId="130" fillId="32" borderId="83" xfId="0" applyFont="1" applyFill="1" applyBorder="1" applyAlignment="1" applyProtection="1">
      <alignment horizontal="center"/>
      <protection hidden="1"/>
    </xf>
    <xf numFmtId="0" fontId="130" fillId="32" borderId="19" xfId="0" applyFont="1" applyFill="1" applyBorder="1" applyAlignment="1" applyProtection="1">
      <alignment horizontal="center"/>
      <protection hidden="1"/>
    </xf>
    <xf numFmtId="0" fontId="106" fillId="0" borderId="10" xfId="0" applyFont="1" applyBorder="1" applyAlignment="1" applyProtection="1">
      <alignment horizontal="center" vertical="center"/>
      <protection locked="0"/>
    </xf>
    <xf numFmtId="0" fontId="106" fillId="11" borderId="10" xfId="0" applyFont="1" applyFill="1" applyBorder="1" applyAlignment="1" applyProtection="1">
      <alignment horizontal="center" vertical="center"/>
      <protection locked="0"/>
    </xf>
    <xf numFmtId="0" fontId="127" fillId="0" borderId="10" xfId="0" applyFont="1" applyBorder="1" applyAlignment="1" applyProtection="1">
      <alignment horizontal="center" vertical="center"/>
      <protection locked="0"/>
    </xf>
    <xf numFmtId="169" fontId="28" fillId="0" borderId="0" xfId="2" applyNumberFormat="1" applyFont="1" applyAlignment="1" applyProtection="1">
      <alignment horizontal="center"/>
      <protection hidden="1"/>
    </xf>
    <xf numFmtId="169" fontId="11" fillId="0" borderId="5" xfId="2" applyNumberFormat="1" applyFont="1" applyBorder="1" applyAlignment="1" applyProtection="1">
      <alignment horizontal="center"/>
      <protection hidden="1"/>
    </xf>
    <xf numFmtId="169" fontId="11" fillId="0" borderId="0" xfId="2" applyNumberFormat="1" applyFont="1" applyProtection="1">
      <protection hidden="1"/>
    </xf>
    <xf numFmtId="3" fontId="11" fillId="3" borderId="10" xfId="2" applyNumberFormat="1" applyFont="1" applyFill="1" applyBorder="1" applyProtection="1">
      <protection hidden="1"/>
    </xf>
    <xf numFmtId="0" fontId="50" fillId="3" borderId="76" xfId="0" applyFont="1" applyFill="1" applyBorder="1" applyProtection="1">
      <protection hidden="1"/>
    </xf>
    <xf numFmtId="0" fontId="50" fillId="3" borderId="77" xfId="0" applyFont="1" applyFill="1" applyBorder="1" applyProtection="1">
      <protection hidden="1"/>
    </xf>
    <xf numFmtId="0" fontId="50" fillId="3" borderId="78" xfId="0" applyFont="1" applyFill="1" applyBorder="1" applyProtection="1">
      <protection hidden="1"/>
    </xf>
    <xf numFmtId="1" fontId="11" fillId="3" borderId="17" xfId="2" applyNumberFormat="1" applyFont="1" applyFill="1" applyBorder="1" applyAlignment="1" applyProtection="1">
      <alignment horizontal="right"/>
      <protection locked="0"/>
    </xf>
    <xf numFmtId="0" fontId="77" fillId="0" borderId="0" xfId="3" applyFont="1" applyProtection="1">
      <protection hidden="1"/>
    </xf>
    <xf numFmtId="0" fontId="131" fillId="0" borderId="0" xfId="3" applyFont="1" applyProtection="1">
      <protection hidden="1"/>
    </xf>
    <xf numFmtId="0" fontId="60" fillId="0" borderId="0" xfId="3" applyFont="1" applyProtection="1">
      <protection hidden="1"/>
    </xf>
    <xf numFmtId="0" fontId="0" fillId="0" borderId="20" xfId="0" applyBorder="1"/>
    <xf numFmtId="0" fontId="25" fillId="26" borderId="50" xfId="2" applyFont="1" applyFill="1" applyBorder="1" applyAlignment="1" applyProtection="1">
      <alignment horizontal="center" vertical="center" wrapText="1"/>
      <protection hidden="1"/>
    </xf>
    <xf numFmtId="0" fontId="25" fillId="26" borderId="2" xfId="2" applyFont="1" applyFill="1" applyBorder="1" applyAlignment="1" applyProtection="1">
      <alignment horizontal="center" vertical="center" wrapText="1"/>
      <protection hidden="1"/>
    </xf>
    <xf numFmtId="0" fontId="25" fillId="26" borderId="3" xfId="2" applyFont="1" applyFill="1" applyBorder="1" applyAlignment="1" applyProtection="1">
      <alignment horizontal="center" vertical="center" wrapText="1"/>
      <protection hidden="1"/>
    </xf>
    <xf numFmtId="0" fontId="25" fillId="26" borderId="51" xfId="2" applyFont="1" applyFill="1" applyBorder="1" applyAlignment="1" applyProtection="1">
      <alignment horizontal="center" vertical="center" wrapText="1"/>
      <protection hidden="1"/>
    </xf>
    <xf numFmtId="0" fontId="25" fillId="26" borderId="5" xfId="2" applyFont="1" applyFill="1" applyBorder="1" applyAlignment="1" applyProtection="1">
      <alignment horizontal="center" vertical="center" wrapText="1"/>
      <protection hidden="1"/>
    </xf>
    <xf numFmtId="0" fontId="25" fillId="26" borderId="6" xfId="2" applyFont="1" applyFill="1" applyBorder="1" applyAlignment="1" applyProtection="1">
      <alignment horizontal="center" vertical="center" wrapText="1"/>
      <protection hidden="1"/>
    </xf>
    <xf numFmtId="0" fontId="11" fillId="25" borderId="7" xfId="2" applyFont="1" applyFill="1" applyBorder="1" applyAlignment="1" applyProtection="1">
      <alignment horizontal="center" vertical="center" wrapText="1"/>
      <protection hidden="1"/>
    </xf>
    <xf numFmtId="0" fontId="11" fillId="25" borderId="8" xfId="2" applyFont="1" applyFill="1" applyBorder="1" applyAlignment="1" applyProtection="1">
      <alignment horizontal="center" vertical="center" wrapText="1"/>
      <protection hidden="1"/>
    </xf>
    <xf numFmtId="0" fontId="11" fillId="25" borderId="23" xfId="2" applyFont="1" applyFill="1" applyBorder="1" applyAlignment="1" applyProtection="1">
      <alignment horizontal="center" vertical="center" wrapText="1"/>
      <protection hidden="1"/>
    </xf>
    <xf numFmtId="0" fontId="37" fillId="0" borderId="1" xfId="2" applyFont="1" applyBorder="1" applyAlignment="1" applyProtection="1">
      <alignment horizontal="left" vertical="center" wrapText="1"/>
      <protection hidden="1"/>
    </xf>
    <xf numFmtId="0" fontId="37" fillId="0" borderId="2" xfId="2" applyFont="1" applyBorder="1" applyAlignment="1" applyProtection="1">
      <alignment horizontal="left" vertical="center" wrapText="1"/>
      <protection hidden="1"/>
    </xf>
    <xf numFmtId="0" fontId="37" fillId="0" borderId="3" xfId="2" applyFont="1" applyBorder="1" applyAlignment="1" applyProtection="1">
      <alignment horizontal="left" vertical="center" wrapText="1"/>
      <protection hidden="1"/>
    </xf>
    <xf numFmtId="0" fontId="37" fillId="0" borderId="4" xfId="2" applyFont="1" applyBorder="1" applyAlignment="1" applyProtection="1">
      <alignment horizontal="left" vertical="center" wrapText="1"/>
      <protection hidden="1"/>
    </xf>
    <xf numFmtId="0" fontId="37" fillId="0" borderId="5" xfId="2" applyFont="1" applyBorder="1" applyAlignment="1" applyProtection="1">
      <alignment horizontal="left" vertical="center" wrapText="1"/>
      <protection hidden="1"/>
    </xf>
    <xf numFmtId="0" fontId="37" fillId="0" borderId="6" xfId="2" applyFont="1" applyBorder="1" applyAlignment="1" applyProtection="1">
      <alignment horizontal="left" vertical="center" wrapText="1"/>
      <protection hidden="1"/>
    </xf>
    <xf numFmtId="0" fontId="75" fillId="2" borderId="10" xfId="2" applyFont="1" applyFill="1" applyBorder="1" applyAlignment="1" applyProtection="1">
      <alignment horizontal="center" vertical="center"/>
      <protection hidden="1"/>
    </xf>
    <xf numFmtId="0" fontId="11" fillId="3" borderId="12" xfId="2" applyFont="1" applyFill="1" applyBorder="1" applyAlignment="1" applyProtection="1">
      <alignment horizontal="center" vertical="center"/>
      <protection hidden="1"/>
    </xf>
    <xf numFmtId="0" fontId="11" fillId="3" borderId="13" xfId="2" applyFont="1" applyFill="1" applyBorder="1" applyAlignment="1" applyProtection="1">
      <alignment horizontal="center" vertical="center"/>
      <protection hidden="1"/>
    </xf>
    <xf numFmtId="0" fontId="11" fillId="3" borderId="14" xfId="2" applyFont="1" applyFill="1" applyBorder="1" applyAlignment="1" applyProtection="1">
      <alignment horizontal="center" vertical="center"/>
      <protection hidden="1"/>
    </xf>
    <xf numFmtId="0" fontId="55" fillId="18" borderId="10" xfId="2" applyFont="1" applyFill="1" applyBorder="1" applyAlignment="1" applyProtection="1">
      <alignment horizontal="center" vertical="center"/>
      <protection hidden="1"/>
    </xf>
    <xf numFmtId="0" fontId="107" fillId="18" borderId="10" xfId="2" applyFont="1" applyFill="1" applyBorder="1" applyAlignment="1" applyProtection="1">
      <alignment horizontal="center"/>
      <protection hidden="1"/>
    </xf>
    <xf numFmtId="0" fontId="11" fillId="0" borderId="12" xfId="2" applyFont="1" applyBorder="1" applyAlignment="1" applyProtection="1">
      <alignment horizontal="center" vertical="center"/>
      <protection hidden="1"/>
    </xf>
    <xf numFmtId="0" fontId="11" fillId="0" borderId="13" xfId="2" applyFont="1" applyBorder="1" applyAlignment="1" applyProtection="1">
      <alignment horizontal="center" vertical="center"/>
      <protection hidden="1"/>
    </xf>
    <xf numFmtId="0" fontId="11" fillId="0" borderId="14" xfId="2" applyFont="1" applyBorder="1" applyAlignment="1" applyProtection="1">
      <alignment horizontal="center" vertical="center"/>
      <protection hidden="1"/>
    </xf>
    <xf numFmtId="0" fontId="124" fillId="3" borderId="12" xfId="2" applyFont="1" applyFill="1" applyBorder="1" applyAlignment="1" applyProtection="1">
      <alignment horizontal="center" vertical="center" wrapText="1"/>
      <protection hidden="1"/>
    </xf>
    <xf numFmtId="0" fontId="124" fillId="3" borderId="13" xfId="2" applyFont="1" applyFill="1" applyBorder="1" applyAlignment="1" applyProtection="1">
      <alignment horizontal="center" vertical="center" wrapText="1"/>
      <protection hidden="1"/>
    </xf>
    <xf numFmtId="0" fontId="124" fillId="3" borderId="14" xfId="2" applyFont="1" applyFill="1" applyBorder="1" applyAlignment="1" applyProtection="1">
      <alignment horizontal="center" vertical="center" wrapText="1"/>
      <protection hidden="1"/>
    </xf>
    <xf numFmtId="0" fontId="124" fillId="3" borderId="11" xfId="2" applyFont="1" applyFill="1" applyBorder="1" applyAlignment="1" applyProtection="1">
      <alignment horizontal="center" vertical="center" wrapText="1"/>
      <protection hidden="1"/>
    </xf>
    <xf numFmtId="0" fontId="124" fillId="3" borderId="0" xfId="2" applyFont="1" applyFill="1" applyAlignment="1" applyProtection="1">
      <alignment horizontal="center" vertical="center" wrapText="1"/>
      <protection hidden="1"/>
    </xf>
    <xf numFmtId="0" fontId="124" fillId="3" borderId="15" xfId="2" applyFont="1" applyFill="1" applyBorder="1" applyAlignment="1" applyProtection="1">
      <alignment horizontal="center" vertical="center" wrapText="1"/>
      <protection hidden="1"/>
    </xf>
    <xf numFmtId="0" fontId="124" fillId="3" borderId="19" xfId="2" applyFont="1" applyFill="1" applyBorder="1" applyAlignment="1" applyProtection="1">
      <alignment horizontal="center" vertical="center" wrapText="1"/>
      <protection hidden="1"/>
    </xf>
    <xf numFmtId="0" fontId="124" fillId="3" borderId="20" xfId="2" applyFont="1" applyFill="1" applyBorder="1" applyAlignment="1" applyProtection="1">
      <alignment horizontal="center" vertical="center" wrapText="1"/>
      <protection hidden="1"/>
    </xf>
    <xf numFmtId="0" fontId="124" fillId="3" borderId="21" xfId="2" applyFont="1" applyFill="1" applyBorder="1" applyAlignment="1" applyProtection="1">
      <alignment horizontal="center" vertical="center" wrapText="1"/>
      <protection hidden="1"/>
    </xf>
    <xf numFmtId="0" fontId="37" fillId="5" borderId="22" xfId="2" applyFont="1" applyFill="1" applyBorder="1" applyAlignment="1" applyProtection="1">
      <alignment horizontal="center" vertical="center"/>
      <protection locked="0"/>
    </xf>
    <xf numFmtId="0" fontId="37" fillId="5" borderId="25" xfId="2" applyFont="1" applyFill="1" applyBorder="1" applyAlignment="1" applyProtection="1">
      <alignment horizontal="center" vertical="center"/>
      <protection locked="0"/>
    </xf>
    <xf numFmtId="0" fontId="37" fillId="5" borderId="9" xfId="2" applyFont="1" applyFill="1" applyBorder="1" applyAlignment="1" applyProtection="1">
      <alignment horizontal="center" vertical="center"/>
      <protection locked="0"/>
    </xf>
    <xf numFmtId="1" fontId="11" fillId="3" borderId="19" xfId="2" applyNumberFormat="1" applyFont="1" applyFill="1" applyBorder="1" applyAlignment="1" applyProtection="1">
      <alignment horizontal="center"/>
      <protection hidden="1"/>
    </xf>
    <xf numFmtId="1" fontId="11" fillId="3" borderId="21" xfId="2" applyNumberFormat="1" applyFont="1" applyFill="1" applyBorder="1" applyAlignment="1" applyProtection="1">
      <alignment horizontal="center"/>
      <protection hidden="1"/>
    </xf>
    <xf numFmtId="0" fontId="36" fillId="18" borderId="12" xfId="2" applyFont="1" applyFill="1" applyBorder="1" applyAlignment="1" applyProtection="1">
      <alignment horizontal="center" vertical="center"/>
      <protection hidden="1"/>
    </xf>
    <xf numFmtId="0" fontId="36" fillId="18" borderId="13" xfId="2" applyFont="1" applyFill="1" applyBorder="1" applyAlignment="1" applyProtection="1">
      <alignment horizontal="center" vertical="center"/>
      <protection hidden="1"/>
    </xf>
    <xf numFmtId="0" fontId="36" fillId="18" borderId="11" xfId="2" applyFont="1" applyFill="1" applyBorder="1" applyAlignment="1" applyProtection="1">
      <alignment horizontal="center" vertical="center"/>
      <protection hidden="1"/>
    </xf>
    <xf numFmtId="0" fontId="36" fillId="18" borderId="0" xfId="2" applyFont="1" applyFill="1" applyAlignment="1" applyProtection="1">
      <alignment horizontal="center" vertical="center"/>
      <protection hidden="1"/>
    </xf>
    <xf numFmtId="0" fontId="36" fillId="18" borderId="19" xfId="2" applyFont="1" applyFill="1" applyBorder="1" applyAlignment="1" applyProtection="1">
      <alignment horizontal="center" vertical="center"/>
      <protection hidden="1"/>
    </xf>
    <xf numFmtId="0" fontId="36" fillId="18" borderId="20" xfId="2" applyFont="1" applyFill="1" applyBorder="1" applyAlignment="1" applyProtection="1">
      <alignment horizontal="center" vertical="center"/>
      <protection hidden="1"/>
    </xf>
    <xf numFmtId="3" fontId="32" fillId="19" borderId="12" xfId="2" applyNumberFormat="1" applyFont="1" applyFill="1" applyBorder="1" applyAlignment="1" applyProtection="1">
      <alignment horizontal="center" vertical="center"/>
      <protection locked="0"/>
    </xf>
    <xf numFmtId="3" fontId="32" fillId="19" borderId="14" xfId="2" applyNumberFormat="1" applyFont="1" applyFill="1" applyBorder="1" applyAlignment="1" applyProtection="1">
      <alignment horizontal="center" vertical="center"/>
      <protection locked="0"/>
    </xf>
    <xf numFmtId="3" fontId="32" fillId="19" borderId="11" xfId="2" applyNumberFormat="1" applyFont="1" applyFill="1" applyBorder="1" applyAlignment="1" applyProtection="1">
      <alignment horizontal="center" vertical="center"/>
      <protection locked="0"/>
    </xf>
    <xf numFmtId="3" fontId="32" fillId="19" borderId="15" xfId="2" applyNumberFormat="1" applyFont="1" applyFill="1" applyBorder="1" applyAlignment="1" applyProtection="1">
      <alignment horizontal="center" vertical="center"/>
      <protection locked="0"/>
    </xf>
    <xf numFmtId="3" fontId="32" fillId="19" borderId="19" xfId="2" applyNumberFormat="1" applyFont="1" applyFill="1" applyBorder="1" applyAlignment="1" applyProtection="1">
      <alignment horizontal="center" vertical="center"/>
      <protection locked="0"/>
    </xf>
    <xf numFmtId="3" fontId="32" fillId="19" borderId="21" xfId="2" applyNumberFormat="1" applyFont="1" applyFill="1" applyBorder="1" applyAlignment="1" applyProtection="1">
      <alignment horizontal="center" vertical="center"/>
      <protection locked="0"/>
    </xf>
    <xf numFmtId="0" fontId="37" fillId="31" borderId="12" xfId="2" applyFont="1" applyFill="1" applyBorder="1" applyAlignment="1" applyProtection="1">
      <alignment horizontal="center" vertical="center"/>
      <protection hidden="1"/>
    </xf>
    <xf numFmtId="0" fontId="37" fillId="31" borderId="11" xfId="2" applyFont="1" applyFill="1" applyBorder="1" applyAlignment="1" applyProtection="1">
      <alignment horizontal="center" vertical="center"/>
      <protection hidden="1"/>
    </xf>
    <xf numFmtId="0" fontId="37" fillId="31" borderId="19" xfId="2" applyFont="1" applyFill="1" applyBorder="1" applyAlignment="1" applyProtection="1">
      <alignment horizontal="center" vertical="center"/>
      <protection hidden="1"/>
    </xf>
    <xf numFmtId="0" fontId="21" fillId="3" borderId="12" xfId="2" applyFont="1" applyFill="1" applyBorder="1" applyAlignment="1" applyProtection="1">
      <alignment horizontal="center" vertical="center" wrapText="1"/>
      <protection hidden="1"/>
    </xf>
    <xf numFmtId="0" fontId="21" fillId="3" borderId="13" xfId="2" applyFont="1" applyFill="1" applyBorder="1" applyAlignment="1" applyProtection="1">
      <alignment horizontal="center" vertical="center" wrapText="1"/>
      <protection hidden="1"/>
    </xf>
    <xf numFmtId="0" fontId="21" fillId="3" borderId="14" xfId="2" applyFont="1" applyFill="1" applyBorder="1" applyAlignment="1" applyProtection="1">
      <alignment horizontal="center" vertical="center" wrapText="1"/>
      <protection hidden="1"/>
    </xf>
    <xf numFmtId="0" fontId="21" fillId="3" borderId="11" xfId="2" applyFont="1" applyFill="1" applyBorder="1" applyAlignment="1" applyProtection="1">
      <alignment horizontal="center" vertical="center" wrapText="1"/>
      <protection hidden="1"/>
    </xf>
    <xf numFmtId="0" fontId="21" fillId="3" borderId="0" xfId="2" applyFont="1" applyFill="1" applyAlignment="1" applyProtection="1">
      <alignment horizontal="center" vertical="center" wrapText="1"/>
      <protection hidden="1"/>
    </xf>
    <xf numFmtId="0" fontId="21" fillId="3" borderId="15" xfId="2" applyFont="1" applyFill="1" applyBorder="1" applyAlignment="1" applyProtection="1">
      <alignment horizontal="center" vertical="center" wrapText="1"/>
      <protection hidden="1"/>
    </xf>
    <xf numFmtId="0" fontId="21" fillId="3" borderId="19" xfId="2" applyFont="1" applyFill="1" applyBorder="1" applyAlignment="1" applyProtection="1">
      <alignment horizontal="center" vertical="center" wrapText="1"/>
      <protection hidden="1"/>
    </xf>
    <xf numFmtId="0" fontId="21" fillId="3" borderId="20" xfId="2" applyFont="1" applyFill="1" applyBorder="1" applyAlignment="1" applyProtection="1">
      <alignment horizontal="center" vertical="center" wrapText="1"/>
      <protection hidden="1"/>
    </xf>
    <xf numFmtId="0" fontId="21" fillId="3" borderId="21" xfId="2" applyFont="1" applyFill="1" applyBorder="1" applyAlignment="1" applyProtection="1">
      <alignment horizontal="center" vertical="center" wrapText="1"/>
      <protection hidden="1"/>
    </xf>
    <xf numFmtId="0" fontId="21" fillId="0" borderId="0" xfId="2" applyFont="1" applyAlignment="1" applyProtection="1">
      <alignment horizontal="center"/>
      <protection hidden="1"/>
    </xf>
    <xf numFmtId="165" fontId="27" fillId="5" borderId="7" xfId="2" applyNumberFormat="1" applyFont="1" applyFill="1" applyBorder="1" applyAlignment="1" applyProtection="1">
      <alignment horizontal="center" vertical="center"/>
      <protection locked="0"/>
    </xf>
    <xf numFmtId="165" fontId="27" fillId="5" borderId="8" xfId="2" applyNumberFormat="1" applyFont="1" applyFill="1" applyBorder="1" applyAlignment="1" applyProtection="1">
      <alignment horizontal="center" vertical="center"/>
      <protection locked="0"/>
    </xf>
    <xf numFmtId="165" fontId="27" fillId="5" borderId="23" xfId="2" applyNumberFormat="1" applyFont="1" applyFill="1" applyBorder="1" applyAlignment="1" applyProtection="1">
      <alignment horizontal="center" vertical="center"/>
      <protection locked="0"/>
    </xf>
    <xf numFmtId="169" fontId="72" fillId="2" borderId="10" xfId="2" applyNumberFormat="1" applyFont="1" applyFill="1" applyBorder="1" applyAlignment="1" applyProtection="1">
      <alignment horizontal="center"/>
      <protection hidden="1"/>
    </xf>
    <xf numFmtId="0" fontId="11" fillId="3" borderId="0" xfId="2" applyFont="1" applyFill="1" applyAlignment="1" applyProtection="1">
      <alignment horizontal="center"/>
      <protection locked="0"/>
    </xf>
    <xf numFmtId="0" fontId="21" fillId="0" borderId="22" xfId="2" applyFont="1" applyBorder="1" applyAlignment="1" applyProtection="1">
      <alignment horizontal="center" vertical="center"/>
      <protection hidden="1"/>
    </xf>
    <xf numFmtId="0" fontId="21" fillId="0" borderId="25" xfId="2" applyFont="1" applyBorder="1" applyAlignment="1" applyProtection="1">
      <alignment horizontal="center" vertical="center"/>
      <protection hidden="1"/>
    </xf>
    <xf numFmtId="0" fontId="21" fillId="0" borderId="9" xfId="2" applyFont="1" applyBorder="1" applyAlignment="1" applyProtection="1">
      <alignment horizontal="center" vertical="center"/>
      <protection hidden="1"/>
    </xf>
    <xf numFmtId="49" fontId="11" fillId="3" borderId="0" xfId="2" applyNumberFormat="1" applyFont="1" applyFill="1" applyAlignment="1" applyProtection="1">
      <alignment horizontal="justify"/>
      <protection locked="0"/>
    </xf>
    <xf numFmtId="49" fontId="21" fillId="3" borderId="0" xfId="2" applyNumberFormat="1" applyFont="1" applyFill="1" applyAlignment="1" applyProtection="1">
      <alignment horizontal="justify"/>
      <protection locked="0"/>
    </xf>
    <xf numFmtId="0" fontId="21" fillId="10" borderId="0" xfId="2" applyFont="1" applyFill="1" applyAlignment="1" applyProtection="1">
      <alignment horizontal="center"/>
      <protection hidden="1"/>
    </xf>
    <xf numFmtId="165" fontId="26" fillId="26" borderId="7" xfId="2" applyNumberFormat="1" applyFont="1" applyFill="1" applyBorder="1" applyAlignment="1" applyProtection="1">
      <alignment horizontal="center" vertical="center"/>
      <protection hidden="1"/>
    </xf>
    <xf numFmtId="165" fontId="26" fillId="26" borderId="8" xfId="2" applyNumberFormat="1" applyFont="1" applyFill="1" applyBorder="1" applyAlignment="1" applyProtection="1">
      <alignment horizontal="center" vertical="center"/>
      <protection hidden="1"/>
    </xf>
    <xf numFmtId="165" fontId="26" fillId="26" borderId="23" xfId="2" applyNumberFormat="1" applyFont="1" applyFill="1" applyBorder="1" applyAlignment="1" applyProtection="1">
      <alignment horizontal="center" vertical="center"/>
      <protection hidden="1"/>
    </xf>
    <xf numFmtId="0" fontId="7" fillId="23" borderId="48" xfId="2" applyFont="1" applyFill="1" applyBorder="1" applyAlignment="1" applyProtection="1">
      <alignment horizontal="center" vertical="center" wrapText="1"/>
      <protection hidden="1"/>
    </xf>
    <xf numFmtId="0" fontId="7" fillId="23" borderId="8" xfId="2" applyFont="1" applyFill="1" applyBorder="1" applyAlignment="1" applyProtection="1">
      <alignment horizontal="center" vertical="center" wrapText="1"/>
      <protection hidden="1"/>
    </xf>
    <xf numFmtId="0" fontId="7" fillId="23" borderId="23" xfId="2" applyFont="1" applyFill="1" applyBorder="1" applyAlignment="1" applyProtection="1">
      <alignment horizontal="center" vertical="center" wrapText="1"/>
      <protection hidden="1"/>
    </xf>
    <xf numFmtId="165" fontId="15" fillId="10" borderId="48" xfId="2" applyNumberFormat="1" applyFont="1" applyFill="1" applyBorder="1" applyAlignment="1" applyProtection="1">
      <alignment horizontal="center" vertical="center" wrapText="1"/>
      <protection hidden="1"/>
    </xf>
    <xf numFmtId="165" fontId="15" fillId="10" borderId="8" xfId="2" applyNumberFormat="1" applyFont="1" applyFill="1" applyBorder="1" applyAlignment="1" applyProtection="1">
      <alignment horizontal="center" vertical="center" wrapText="1"/>
      <protection hidden="1"/>
    </xf>
    <xf numFmtId="165" fontId="15" fillId="10" borderId="23" xfId="2" applyNumberFormat="1" applyFont="1" applyFill="1" applyBorder="1" applyAlignment="1" applyProtection="1">
      <alignment horizontal="center" vertical="center" wrapText="1"/>
      <protection hidden="1"/>
    </xf>
    <xf numFmtId="0" fontId="11" fillId="7" borderId="48" xfId="2" applyFont="1" applyFill="1" applyBorder="1" applyAlignment="1" applyProtection="1">
      <alignment horizontal="left" vertical="top" wrapText="1"/>
      <protection hidden="1"/>
    </xf>
    <xf numFmtId="0" fontId="11" fillId="7" borderId="8" xfId="2" applyFont="1" applyFill="1" applyBorder="1" applyAlignment="1" applyProtection="1">
      <alignment horizontal="left" vertical="top" wrapText="1"/>
      <protection hidden="1"/>
    </xf>
    <xf numFmtId="0" fontId="11" fillId="7" borderId="23" xfId="2" applyFont="1" applyFill="1" applyBorder="1" applyAlignment="1" applyProtection="1">
      <alignment horizontal="left" vertical="top" wrapText="1"/>
      <protection hidden="1"/>
    </xf>
    <xf numFmtId="0" fontId="11" fillId="0" borderId="9" xfId="2" applyFont="1" applyBorder="1" applyAlignment="1" applyProtection="1">
      <alignment horizontal="center"/>
      <protection hidden="1"/>
    </xf>
    <xf numFmtId="0" fontId="11" fillId="0" borderId="10" xfId="2" applyFont="1" applyBorder="1" applyAlignment="1" applyProtection="1">
      <alignment horizontal="center"/>
      <protection hidden="1"/>
    </xf>
    <xf numFmtId="166" fontId="28" fillId="16" borderId="12" xfId="2" applyNumberFormat="1" applyFont="1" applyFill="1" applyBorder="1" applyAlignment="1" applyProtection="1">
      <alignment horizontal="center" vertical="center"/>
      <protection hidden="1"/>
    </xf>
    <xf numFmtId="166" fontId="28" fillId="16" borderId="13" xfId="2" applyNumberFormat="1" applyFont="1" applyFill="1" applyBorder="1" applyAlignment="1" applyProtection="1">
      <alignment horizontal="center" vertical="center"/>
      <protection hidden="1"/>
    </xf>
    <xf numFmtId="166" fontId="28" fillId="16" borderId="14" xfId="2" applyNumberFormat="1" applyFont="1" applyFill="1" applyBorder="1" applyAlignment="1" applyProtection="1">
      <alignment horizontal="center" vertical="center"/>
      <protection hidden="1"/>
    </xf>
    <xf numFmtId="166" fontId="28" fillId="16" borderId="11" xfId="2" applyNumberFormat="1" applyFont="1" applyFill="1" applyBorder="1" applyAlignment="1" applyProtection="1">
      <alignment horizontal="center" vertical="center"/>
      <protection hidden="1"/>
    </xf>
    <xf numFmtId="166" fontId="28" fillId="16" borderId="0" xfId="2" applyNumberFormat="1" applyFont="1" applyFill="1" applyAlignment="1" applyProtection="1">
      <alignment horizontal="center" vertical="center"/>
      <protection hidden="1"/>
    </xf>
    <xf numFmtId="166" fontId="28" fillId="16" borderId="15" xfId="2" applyNumberFormat="1" applyFont="1" applyFill="1" applyBorder="1" applyAlignment="1" applyProtection="1">
      <alignment horizontal="center" vertical="center"/>
      <protection hidden="1"/>
    </xf>
    <xf numFmtId="166" fontId="28" fillId="16" borderId="19" xfId="2" applyNumberFormat="1" applyFont="1" applyFill="1" applyBorder="1" applyAlignment="1" applyProtection="1">
      <alignment horizontal="center" vertical="center"/>
      <protection hidden="1"/>
    </xf>
    <xf numFmtId="166" fontId="28" fillId="16" borderId="20" xfId="2" applyNumberFormat="1" applyFont="1" applyFill="1" applyBorder="1" applyAlignment="1" applyProtection="1">
      <alignment horizontal="center" vertical="center"/>
      <protection hidden="1"/>
    </xf>
    <xf numFmtId="166" fontId="28" fillId="16" borderId="21" xfId="2" applyNumberFormat="1" applyFont="1" applyFill="1" applyBorder="1" applyAlignment="1" applyProtection="1">
      <alignment horizontal="center" vertical="center"/>
      <protection hidden="1"/>
    </xf>
    <xf numFmtId="2" fontId="11" fillId="28" borderId="12" xfId="2" applyNumberFormat="1" applyFont="1" applyFill="1" applyBorder="1" applyAlignment="1" applyProtection="1">
      <alignment horizontal="center" vertical="center"/>
      <protection hidden="1"/>
    </xf>
    <xf numFmtId="2" fontId="11" fillId="28" borderId="13" xfId="2" applyNumberFormat="1" applyFont="1" applyFill="1" applyBorder="1" applyAlignment="1" applyProtection="1">
      <alignment horizontal="center" vertical="center"/>
      <protection hidden="1"/>
    </xf>
    <xf numFmtId="2" fontId="11" fillId="28" borderId="14" xfId="2" applyNumberFormat="1" applyFont="1" applyFill="1" applyBorder="1" applyAlignment="1" applyProtection="1">
      <alignment horizontal="center" vertical="center"/>
      <protection hidden="1"/>
    </xf>
    <xf numFmtId="2" fontId="11" fillId="28" borderId="19" xfId="2" applyNumberFormat="1" applyFont="1" applyFill="1" applyBorder="1" applyAlignment="1" applyProtection="1">
      <alignment horizontal="center" vertical="center"/>
      <protection hidden="1"/>
    </xf>
    <xf numFmtId="2" fontId="11" fillId="28" borderId="20" xfId="2" applyNumberFormat="1" applyFont="1" applyFill="1" applyBorder="1" applyAlignment="1" applyProtection="1">
      <alignment horizontal="center" vertical="center"/>
      <protection hidden="1"/>
    </xf>
    <xf numFmtId="2" fontId="11" fillId="28" borderId="21" xfId="2" applyNumberFormat="1" applyFont="1" applyFill="1" applyBorder="1" applyAlignment="1" applyProtection="1">
      <alignment horizontal="center" vertical="center"/>
      <protection hidden="1"/>
    </xf>
    <xf numFmtId="3" fontId="11" fillId="4" borderId="10" xfId="2" applyNumberFormat="1" applyFont="1" applyFill="1" applyBorder="1" applyAlignment="1" applyProtection="1">
      <alignment horizontal="center"/>
      <protection hidden="1"/>
    </xf>
    <xf numFmtId="0" fontId="11" fillId="0" borderId="19" xfId="2" applyFont="1" applyBorder="1" applyAlignment="1" applyProtection="1">
      <alignment horizontal="center" vertical="center"/>
      <protection hidden="1"/>
    </xf>
    <xf numFmtId="0" fontId="11" fillId="0" borderId="20" xfId="2" applyFont="1" applyBorder="1" applyAlignment="1" applyProtection="1">
      <alignment horizontal="center" vertical="center"/>
      <protection hidden="1"/>
    </xf>
    <xf numFmtId="0" fontId="11" fillId="0" borderId="21" xfId="2" applyFont="1" applyBorder="1" applyAlignment="1" applyProtection="1">
      <alignment horizontal="center" vertical="center"/>
      <protection hidden="1"/>
    </xf>
    <xf numFmtId="166" fontId="18" fillId="30" borderId="1" xfId="2" applyNumberFormat="1" applyFont="1" applyFill="1" applyBorder="1" applyAlignment="1" applyProtection="1">
      <alignment horizontal="center" vertical="center"/>
      <protection hidden="1"/>
    </xf>
    <xf numFmtId="166" fontId="18" fillId="30" borderId="2" xfId="2" applyNumberFormat="1" applyFont="1" applyFill="1" applyBorder="1" applyAlignment="1" applyProtection="1">
      <alignment horizontal="center" vertical="center"/>
      <protection hidden="1"/>
    </xf>
    <xf numFmtId="166" fontId="18" fillId="30" borderId="3" xfId="2" applyNumberFormat="1" applyFont="1" applyFill="1" applyBorder="1" applyAlignment="1" applyProtection="1">
      <alignment horizontal="center" vertical="center"/>
      <protection hidden="1"/>
    </xf>
    <xf numFmtId="166" fontId="18" fillId="30" borderId="4" xfId="2" applyNumberFormat="1" applyFont="1" applyFill="1" applyBorder="1" applyAlignment="1" applyProtection="1">
      <alignment horizontal="center" vertical="center"/>
      <protection hidden="1"/>
    </xf>
    <xf numFmtId="166" fontId="18" fillId="30" borderId="5" xfId="2" applyNumberFormat="1" applyFont="1" applyFill="1" applyBorder="1" applyAlignment="1" applyProtection="1">
      <alignment horizontal="center" vertical="center"/>
      <protection hidden="1"/>
    </xf>
    <xf numFmtId="166" fontId="18" fillId="30" borderId="6" xfId="2" applyNumberFormat="1" applyFont="1" applyFill="1" applyBorder="1" applyAlignment="1" applyProtection="1">
      <alignment horizontal="center" vertical="center"/>
      <protection hidden="1"/>
    </xf>
    <xf numFmtId="0" fontId="11" fillId="3" borderId="12" xfId="2" applyFont="1" applyFill="1" applyBorder="1" applyAlignment="1" applyProtection="1">
      <alignment horizontal="center"/>
      <protection hidden="1"/>
    </xf>
    <xf numFmtId="0" fontId="11" fillId="3" borderId="14" xfId="2" applyFont="1" applyFill="1" applyBorder="1" applyAlignment="1" applyProtection="1">
      <alignment horizontal="center"/>
      <protection hidden="1"/>
    </xf>
    <xf numFmtId="0" fontId="35" fillId="11" borderId="29" xfId="2" applyFont="1" applyFill="1" applyBorder="1" applyAlignment="1" applyProtection="1">
      <alignment horizontal="center" vertical="center"/>
      <protection hidden="1"/>
    </xf>
    <xf numFmtId="0" fontId="35" fillId="11" borderId="30" xfId="2" applyFont="1" applyFill="1" applyBorder="1" applyAlignment="1" applyProtection="1">
      <alignment horizontal="center" vertical="center"/>
      <protection hidden="1"/>
    </xf>
    <xf numFmtId="0" fontId="35" fillId="11" borderId="31" xfId="2" applyFont="1" applyFill="1" applyBorder="1" applyAlignment="1" applyProtection="1">
      <alignment horizontal="center" vertical="center"/>
      <protection hidden="1"/>
    </xf>
    <xf numFmtId="3" fontId="11" fillId="4" borderId="16" xfId="2" applyNumberFormat="1" applyFont="1" applyFill="1" applyBorder="1" applyAlignment="1" applyProtection="1">
      <alignment horizontal="center"/>
      <protection hidden="1"/>
    </xf>
    <xf numFmtId="3" fontId="11" fillId="4" borderId="18" xfId="2" applyNumberFormat="1" applyFont="1" applyFill="1" applyBorder="1" applyAlignment="1" applyProtection="1">
      <alignment horizontal="center"/>
      <protection hidden="1"/>
    </xf>
    <xf numFmtId="166" fontId="18" fillId="12" borderId="10" xfId="2" applyNumberFormat="1" applyFont="1" applyFill="1" applyBorder="1" applyAlignment="1" applyProtection="1">
      <alignment horizontal="center" vertical="center"/>
      <protection hidden="1"/>
    </xf>
    <xf numFmtId="0" fontId="11" fillId="11" borderId="10" xfId="2" applyFont="1" applyFill="1" applyBorder="1" applyAlignment="1" applyProtection="1">
      <alignment horizontal="center" vertical="center"/>
      <protection hidden="1"/>
    </xf>
    <xf numFmtId="0" fontId="98" fillId="8" borderId="10" xfId="2" applyFont="1" applyFill="1" applyBorder="1" applyAlignment="1" applyProtection="1">
      <alignment horizontal="center"/>
      <protection hidden="1"/>
    </xf>
    <xf numFmtId="2" fontId="74" fillId="18" borderId="0" xfId="2" applyNumberFormat="1" applyFont="1" applyFill="1" applyAlignment="1" applyProtection="1">
      <alignment horizontal="left"/>
      <protection hidden="1"/>
    </xf>
    <xf numFmtId="0" fontId="123" fillId="5" borderId="22" xfId="2" applyFont="1" applyFill="1" applyBorder="1" applyAlignment="1" applyProtection="1">
      <alignment horizontal="center" vertical="center"/>
      <protection locked="0"/>
    </xf>
    <xf numFmtId="0" fontId="123" fillId="5" borderId="9" xfId="2" applyFont="1" applyFill="1" applyBorder="1" applyAlignment="1" applyProtection="1">
      <alignment horizontal="center" vertical="center"/>
      <protection locked="0"/>
    </xf>
    <xf numFmtId="1" fontId="21" fillId="2" borderId="10" xfId="2" applyNumberFormat="1" applyFont="1" applyFill="1" applyBorder="1" applyAlignment="1" applyProtection="1">
      <alignment horizontal="center"/>
      <protection hidden="1"/>
    </xf>
    <xf numFmtId="0" fontId="50" fillId="2" borderId="10" xfId="2" applyFont="1" applyFill="1" applyBorder="1" applyAlignment="1" applyProtection="1">
      <alignment horizontal="center"/>
      <protection hidden="1"/>
    </xf>
    <xf numFmtId="0" fontId="70" fillId="27" borderId="16" xfId="2" applyFont="1" applyFill="1" applyBorder="1" applyAlignment="1" applyProtection="1">
      <alignment horizontal="center" vertical="center"/>
      <protection hidden="1"/>
    </xf>
    <xf numFmtId="0" fontId="70" fillId="27" borderId="17" xfId="2" applyFont="1" applyFill="1" applyBorder="1" applyAlignment="1" applyProtection="1">
      <alignment horizontal="center" vertical="center"/>
      <protection hidden="1"/>
    </xf>
    <xf numFmtId="0" fontId="70" fillId="27" borderId="18" xfId="2" applyFont="1" applyFill="1" applyBorder="1" applyAlignment="1" applyProtection="1">
      <alignment horizontal="center" vertical="center"/>
      <protection hidden="1"/>
    </xf>
    <xf numFmtId="0" fontId="21" fillId="2" borderId="10" xfId="2" applyFont="1" applyFill="1" applyBorder="1" applyAlignment="1" applyProtection="1">
      <alignment horizontal="center"/>
      <protection hidden="1"/>
    </xf>
    <xf numFmtId="2" fontId="18" fillId="8" borderId="12" xfId="2" applyNumberFormat="1" applyFont="1" applyFill="1" applyBorder="1" applyAlignment="1" applyProtection="1">
      <alignment horizontal="center" vertical="center"/>
      <protection hidden="1"/>
    </xf>
    <xf numFmtId="2" fontId="18" fillId="8" borderId="13" xfId="2" applyNumberFormat="1" applyFont="1" applyFill="1" applyBorder="1" applyAlignment="1" applyProtection="1">
      <alignment horizontal="center" vertical="center"/>
      <protection hidden="1"/>
    </xf>
    <xf numFmtId="2" fontId="18" fillId="8" borderId="14" xfId="2" applyNumberFormat="1" applyFont="1" applyFill="1" applyBorder="1" applyAlignment="1" applyProtection="1">
      <alignment horizontal="center" vertical="center"/>
      <protection hidden="1"/>
    </xf>
    <xf numFmtId="2" fontId="18" fillId="8" borderId="19" xfId="2" applyNumberFormat="1" applyFont="1" applyFill="1" applyBorder="1" applyAlignment="1" applyProtection="1">
      <alignment horizontal="center" vertical="center"/>
      <protection hidden="1"/>
    </xf>
    <xf numFmtId="2" fontId="18" fillId="8" borderId="20" xfId="2" applyNumberFormat="1" applyFont="1" applyFill="1" applyBorder="1" applyAlignment="1" applyProtection="1">
      <alignment horizontal="center" vertical="center"/>
      <protection hidden="1"/>
    </xf>
    <xf numFmtId="2" fontId="18" fillId="8" borderId="21" xfId="2" applyNumberFormat="1" applyFont="1" applyFill="1" applyBorder="1" applyAlignment="1" applyProtection="1">
      <alignment horizontal="center" vertical="center"/>
      <protection hidden="1"/>
    </xf>
    <xf numFmtId="3" fontId="28" fillId="16" borderId="1" xfId="2" applyNumberFormat="1" applyFont="1" applyFill="1" applyBorder="1" applyAlignment="1" applyProtection="1">
      <alignment horizontal="center" vertical="center"/>
      <protection hidden="1"/>
    </xf>
    <xf numFmtId="3" fontId="28" fillId="16" borderId="3" xfId="2" applyNumberFormat="1" applyFont="1" applyFill="1" applyBorder="1" applyAlignment="1" applyProtection="1">
      <alignment horizontal="center" vertical="center"/>
      <protection hidden="1"/>
    </xf>
    <xf numFmtId="3" fontId="28" fillId="16" borderId="24" xfId="2" applyNumberFormat="1" applyFont="1" applyFill="1" applyBorder="1" applyAlignment="1" applyProtection="1">
      <alignment horizontal="center" vertical="center"/>
      <protection hidden="1"/>
    </xf>
    <xf numFmtId="3" fontId="28" fillId="16" borderId="26" xfId="2" applyNumberFormat="1" applyFont="1" applyFill="1" applyBorder="1" applyAlignment="1" applyProtection="1">
      <alignment horizontal="center" vertical="center"/>
      <protection hidden="1"/>
    </xf>
    <xf numFmtId="3" fontId="28" fillId="16" borderId="4" xfId="2" applyNumberFormat="1" applyFont="1" applyFill="1" applyBorder="1" applyAlignment="1" applyProtection="1">
      <alignment horizontal="center" vertical="center"/>
      <protection hidden="1"/>
    </xf>
    <xf numFmtId="3" fontId="28" fillId="16" borderId="6" xfId="2" applyNumberFormat="1" applyFont="1" applyFill="1" applyBorder="1" applyAlignment="1" applyProtection="1">
      <alignment horizontal="center" vertical="center"/>
      <protection hidden="1"/>
    </xf>
    <xf numFmtId="0" fontId="37" fillId="17" borderId="1" xfId="2" applyFont="1" applyFill="1" applyBorder="1" applyAlignment="1" applyProtection="1">
      <alignment horizontal="center" vertical="center"/>
      <protection hidden="1"/>
    </xf>
    <xf numFmtId="0" fontId="37" fillId="17" borderId="2" xfId="2" applyFont="1" applyFill="1" applyBorder="1" applyAlignment="1" applyProtection="1">
      <alignment horizontal="center" vertical="center"/>
      <protection hidden="1"/>
    </xf>
    <xf numFmtId="0" fontId="37" fillId="17" borderId="3" xfId="2" applyFont="1" applyFill="1" applyBorder="1" applyAlignment="1" applyProtection="1">
      <alignment horizontal="center" vertical="center"/>
      <protection hidden="1"/>
    </xf>
    <xf numFmtId="0" fontId="37" fillId="17" borderId="24" xfId="2" applyFont="1" applyFill="1" applyBorder="1" applyAlignment="1" applyProtection="1">
      <alignment horizontal="center" vertical="center"/>
      <protection hidden="1"/>
    </xf>
    <xf numFmtId="0" fontId="37" fillId="17" borderId="0" xfId="2" applyFont="1" applyFill="1" applyAlignment="1" applyProtection="1">
      <alignment horizontal="center" vertical="center"/>
      <protection hidden="1"/>
    </xf>
    <xf numFmtId="0" fontId="37" fillId="17" borderId="26" xfId="2" applyFont="1" applyFill="1" applyBorder="1" applyAlignment="1" applyProtection="1">
      <alignment horizontal="center" vertical="center"/>
      <protection hidden="1"/>
    </xf>
    <xf numFmtId="0" fontId="37" fillId="17" borderId="4" xfId="2" applyFont="1" applyFill="1" applyBorder="1" applyAlignment="1" applyProtection="1">
      <alignment horizontal="center" vertical="center"/>
      <protection hidden="1"/>
    </xf>
    <xf numFmtId="0" fontId="37" fillId="17" borderId="5" xfId="2" applyFont="1" applyFill="1" applyBorder="1" applyAlignment="1" applyProtection="1">
      <alignment horizontal="center" vertical="center"/>
      <protection hidden="1"/>
    </xf>
    <xf numFmtId="0" fontId="37" fillId="17" borderId="6" xfId="2" applyFont="1" applyFill="1" applyBorder="1" applyAlignment="1" applyProtection="1">
      <alignment horizontal="center" vertical="center"/>
      <protection hidden="1"/>
    </xf>
    <xf numFmtId="0" fontId="28" fillId="3" borderId="0" xfId="2" applyFont="1" applyFill="1" applyAlignment="1" applyProtection="1">
      <alignment vertical="center"/>
      <protection hidden="1"/>
    </xf>
    <xf numFmtId="0" fontId="53" fillId="11" borderId="1" xfId="2" applyFont="1" applyFill="1" applyBorder="1" applyAlignment="1" applyProtection="1">
      <alignment horizontal="center" vertical="center" wrapText="1"/>
      <protection hidden="1"/>
    </xf>
    <xf numFmtId="0" fontId="53" fillId="11" borderId="2" xfId="2" applyFont="1" applyFill="1" applyBorder="1" applyAlignment="1" applyProtection="1">
      <alignment horizontal="center" vertical="center" wrapText="1"/>
      <protection hidden="1"/>
    </xf>
    <xf numFmtId="0" fontId="53" fillId="11" borderId="3" xfId="2" applyFont="1" applyFill="1" applyBorder="1" applyAlignment="1" applyProtection="1">
      <alignment horizontal="center" vertical="center" wrapText="1"/>
      <protection hidden="1"/>
    </xf>
    <xf numFmtId="0" fontId="53" fillId="11" borderId="24" xfId="2" applyFont="1" applyFill="1" applyBorder="1" applyAlignment="1" applyProtection="1">
      <alignment horizontal="center" vertical="center" wrapText="1"/>
      <protection hidden="1"/>
    </xf>
    <xf numFmtId="0" fontId="53" fillId="11" borderId="0" xfId="2" applyFont="1" applyFill="1" applyAlignment="1" applyProtection="1">
      <alignment horizontal="center" vertical="center" wrapText="1"/>
      <protection hidden="1"/>
    </xf>
    <xf numFmtId="0" fontId="53" fillId="11" borderId="26" xfId="2" applyFont="1" applyFill="1" applyBorder="1" applyAlignment="1" applyProtection="1">
      <alignment horizontal="center" vertical="center" wrapText="1"/>
      <protection hidden="1"/>
    </xf>
    <xf numFmtId="0" fontId="53" fillId="11" borderId="4" xfId="2" applyFont="1" applyFill="1" applyBorder="1" applyAlignment="1" applyProtection="1">
      <alignment horizontal="center" vertical="center" wrapText="1"/>
      <protection hidden="1"/>
    </xf>
    <xf numFmtId="0" fontId="53" fillId="11" borderId="5" xfId="2" applyFont="1" applyFill="1" applyBorder="1" applyAlignment="1" applyProtection="1">
      <alignment horizontal="center" vertical="center" wrapText="1"/>
      <protection hidden="1"/>
    </xf>
    <xf numFmtId="0" fontId="53" fillId="11" borderId="6" xfId="2" applyFont="1" applyFill="1" applyBorder="1" applyAlignment="1" applyProtection="1">
      <alignment horizontal="center" vertical="center" wrapText="1"/>
      <protection hidden="1"/>
    </xf>
    <xf numFmtId="4" fontId="11" fillId="5" borderId="22" xfId="2" applyNumberFormat="1" applyFont="1" applyFill="1" applyBorder="1" applyAlignment="1" applyProtection="1">
      <alignment horizontal="right" vertical="center"/>
      <protection locked="0"/>
    </xf>
    <xf numFmtId="4" fontId="11" fillId="5" borderId="9" xfId="2" applyNumberFormat="1" applyFont="1" applyFill="1" applyBorder="1" applyAlignment="1" applyProtection="1">
      <alignment horizontal="right" vertical="center"/>
      <protection locked="0"/>
    </xf>
    <xf numFmtId="0" fontId="12" fillId="3" borderId="19" xfId="2" applyFont="1" applyFill="1" applyBorder="1" applyAlignment="1" applyProtection="1">
      <alignment horizontal="center" vertical="center"/>
      <protection hidden="1"/>
    </xf>
    <xf numFmtId="0" fontId="12" fillId="3" borderId="20" xfId="2" applyFont="1" applyFill="1" applyBorder="1" applyAlignment="1" applyProtection="1">
      <alignment horizontal="center" vertical="center"/>
      <protection hidden="1"/>
    </xf>
    <xf numFmtId="0" fontId="12" fillId="3" borderId="21" xfId="2" applyFont="1" applyFill="1" applyBorder="1" applyAlignment="1" applyProtection="1">
      <alignment horizontal="center" vertical="center"/>
      <protection hidden="1"/>
    </xf>
    <xf numFmtId="0" fontId="106" fillId="31" borderId="12" xfId="0" applyFont="1" applyFill="1" applyBorder="1" applyAlignment="1" applyProtection="1">
      <alignment horizontal="center" vertical="center"/>
      <protection hidden="1"/>
    </xf>
    <xf numFmtId="0" fontId="106" fillId="31" borderId="13" xfId="0" applyFont="1" applyFill="1" applyBorder="1" applyAlignment="1" applyProtection="1">
      <alignment horizontal="center" vertical="center"/>
      <protection hidden="1"/>
    </xf>
    <xf numFmtId="0" fontId="106" fillId="31" borderId="14" xfId="0" applyFont="1" applyFill="1" applyBorder="1" applyAlignment="1" applyProtection="1">
      <alignment horizontal="center" vertical="center"/>
      <protection hidden="1"/>
    </xf>
    <xf numFmtId="0" fontId="106" fillId="31" borderId="19" xfId="0" applyFont="1" applyFill="1" applyBorder="1" applyAlignment="1" applyProtection="1">
      <alignment horizontal="center" vertical="center"/>
      <protection hidden="1"/>
    </xf>
    <xf numFmtId="0" fontId="106" fillId="31" borderId="20" xfId="0" applyFont="1" applyFill="1" applyBorder="1" applyAlignment="1" applyProtection="1">
      <alignment horizontal="center" vertical="center"/>
      <protection hidden="1"/>
    </xf>
    <xf numFmtId="0" fontId="106" fillId="31" borderId="21" xfId="0" applyFont="1" applyFill="1" applyBorder="1" applyAlignment="1" applyProtection="1">
      <alignment horizontal="center" vertical="center"/>
      <protection hidden="1"/>
    </xf>
    <xf numFmtId="2" fontId="11" fillId="3" borderId="12" xfId="2" applyNumberFormat="1" applyFont="1" applyFill="1" applyBorder="1" applyAlignment="1" applyProtection="1">
      <alignment horizontal="center" vertical="center"/>
      <protection hidden="1"/>
    </xf>
    <xf numFmtId="2" fontId="11" fillId="3" borderId="14" xfId="2" applyNumberFormat="1" applyFont="1" applyFill="1" applyBorder="1" applyAlignment="1" applyProtection="1">
      <alignment horizontal="center" vertical="center"/>
      <protection hidden="1"/>
    </xf>
    <xf numFmtId="2" fontId="11" fillId="3" borderId="19" xfId="2" applyNumberFormat="1" applyFont="1" applyFill="1" applyBorder="1" applyAlignment="1" applyProtection="1">
      <alignment horizontal="center" vertical="center"/>
      <protection hidden="1"/>
    </xf>
    <xf numFmtId="2" fontId="11" fillId="3" borderId="21" xfId="2" applyNumberFormat="1" applyFont="1" applyFill="1" applyBorder="1" applyAlignment="1" applyProtection="1">
      <alignment horizontal="center" vertical="center"/>
      <protection hidden="1"/>
    </xf>
    <xf numFmtId="2" fontId="11" fillId="3" borderId="16" xfId="2" applyNumberFormat="1" applyFont="1" applyFill="1" applyBorder="1" applyAlignment="1" applyProtection="1">
      <alignment horizontal="center"/>
      <protection hidden="1"/>
    </xf>
    <xf numFmtId="2" fontId="11" fillId="3" borderId="18" xfId="2" applyNumberFormat="1" applyFont="1" applyFill="1" applyBorder="1" applyAlignment="1" applyProtection="1">
      <alignment horizontal="center"/>
      <protection hidden="1"/>
    </xf>
    <xf numFmtId="166" fontId="36" fillId="8" borderId="16" xfId="2" applyNumberFormat="1" applyFont="1" applyFill="1" applyBorder="1" applyAlignment="1" applyProtection="1">
      <alignment horizontal="center" vertical="center"/>
      <protection hidden="1"/>
    </xf>
    <xf numFmtId="166" fontId="36" fillId="8" borderId="17" xfId="2" applyNumberFormat="1" applyFont="1" applyFill="1" applyBorder="1" applyAlignment="1" applyProtection="1">
      <alignment horizontal="center" vertical="center"/>
      <protection hidden="1"/>
    </xf>
    <xf numFmtId="2" fontId="11" fillId="26" borderId="27" xfId="2" applyNumberFormat="1" applyFont="1" applyFill="1" applyBorder="1" applyAlignment="1" applyProtection="1">
      <alignment horizontal="center"/>
      <protection hidden="1"/>
    </xf>
    <xf numFmtId="2" fontId="11" fillId="26" borderId="28" xfId="2" applyNumberFormat="1" applyFont="1" applyFill="1" applyBorder="1" applyAlignment="1" applyProtection="1">
      <alignment horizontal="center"/>
      <protection hidden="1"/>
    </xf>
    <xf numFmtId="0" fontId="21" fillId="5" borderId="7" xfId="2" applyFont="1" applyFill="1" applyBorder="1" applyAlignment="1" applyProtection="1">
      <alignment horizontal="center" vertical="center" wrapText="1"/>
      <protection locked="0"/>
    </xf>
    <xf numFmtId="0" fontId="21" fillId="5" borderId="23" xfId="2" applyFont="1" applyFill="1" applyBorder="1" applyAlignment="1" applyProtection="1">
      <alignment horizontal="center" vertical="center" wrapText="1"/>
      <protection locked="0"/>
    </xf>
    <xf numFmtId="2" fontId="11" fillId="26" borderId="49" xfId="2" applyNumberFormat="1" applyFont="1" applyFill="1" applyBorder="1" applyAlignment="1" applyProtection="1">
      <alignment horizontal="center"/>
      <protection hidden="1"/>
    </xf>
    <xf numFmtId="2" fontId="11" fillId="26" borderId="17" xfId="2" applyNumberFormat="1" applyFont="1" applyFill="1" applyBorder="1" applyAlignment="1" applyProtection="1">
      <alignment horizontal="center"/>
      <protection hidden="1"/>
    </xf>
    <xf numFmtId="0" fontId="21" fillId="26" borderId="59" xfId="2" applyFont="1" applyFill="1" applyBorder="1" applyAlignment="1" applyProtection="1">
      <alignment horizontal="center" vertical="center"/>
      <protection hidden="1"/>
    </xf>
    <xf numFmtId="0" fontId="21" fillId="26" borderId="13" xfId="2" applyFont="1" applyFill="1" applyBorder="1" applyAlignment="1" applyProtection="1">
      <alignment horizontal="center" vertical="center"/>
      <protection hidden="1"/>
    </xf>
    <xf numFmtId="0" fontId="21" fillId="26" borderId="60" xfId="2" applyFont="1" applyFill="1" applyBorder="1" applyAlignment="1" applyProtection="1">
      <alignment horizontal="center" vertical="center"/>
      <protection hidden="1"/>
    </xf>
    <xf numFmtId="0" fontId="21" fillId="26" borderId="24" xfId="2" applyFont="1" applyFill="1" applyBorder="1" applyAlignment="1" applyProtection="1">
      <alignment horizontal="center" vertical="center"/>
      <protection hidden="1"/>
    </xf>
    <xf numFmtId="0" fontId="21" fillId="26" borderId="0" xfId="2" applyFont="1" applyFill="1" applyAlignment="1" applyProtection="1">
      <alignment horizontal="center" vertical="center"/>
      <protection hidden="1"/>
    </xf>
    <xf numFmtId="0" fontId="21" fillId="26" borderId="26" xfId="2" applyFont="1" applyFill="1" applyBorder="1" applyAlignment="1" applyProtection="1">
      <alignment horizontal="center" vertical="center"/>
      <protection hidden="1"/>
    </xf>
    <xf numFmtId="0" fontId="37" fillId="3" borderId="0" xfId="2" applyFont="1" applyFill="1" applyAlignment="1" applyProtection="1">
      <alignment horizontal="center" vertical="center"/>
      <protection hidden="1"/>
    </xf>
    <xf numFmtId="2" fontId="18" fillId="18" borderId="0" xfId="2" applyNumberFormat="1" applyFont="1" applyFill="1" applyAlignment="1" applyProtection="1">
      <alignment horizontal="left"/>
      <protection hidden="1"/>
    </xf>
    <xf numFmtId="0" fontId="50" fillId="0" borderId="1" xfId="3" applyBorder="1" applyAlignment="1" applyProtection="1">
      <alignment horizontal="center"/>
      <protection hidden="1"/>
    </xf>
    <xf numFmtId="0" fontId="50" fillId="0" borderId="2" xfId="3" applyBorder="1" applyAlignment="1" applyProtection="1">
      <alignment horizontal="center"/>
      <protection hidden="1"/>
    </xf>
    <xf numFmtId="0" fontId="50" fillId="0" borderId="3" xfId="3" applyBorder="1" applyAlignment="1" applyProtection="1">
      <alignment horizontal="center"/>
      <protection hidden="1"/>
    </xf>
    <xf numFmtId="0" fontId="50" fillId="0" borderId="24" xfId="3" applyBorder="1" applyAlignment="1" applyProtection="1">
      <alignment horizontal="center"/>
      <protection hidden="1"/>
    </xf>
    <xf numFmtId="0" fontId="50" fillId="0" borderId="0" xfId="3" applyAlignment="1" applyProtection="1">
      <alignment horizontal="center"/>
      <protection hidden="1"/>
    </xf>
    <xf numFmtId="0" fontId="50" fillId="0" borderId="26" xfId="3" applyBorder="1" applyAlignment="1" applyProtection="1">
      <alignment horizontal="center"/>
      <protection hidden="1"/>
    </xf>
    <xf numFmtId="0" fontId="50" fillId="0" borderId="4" xfId="3" applyBorder="1" applyAlignment="1" applyProtection="1">
      <alignment horizontal="center"/>
      <protection hidden="1"/>
    </xf>
    <xf numFmtId="0" fontId="50" fillId="0" borderId="5" xfId="3" applyBorder="1" applyAlignment="1" applyProtection="1">
      <alignment horizontal="center"/>
      <protection hidden="1"/>
    </xf>
    <xf numFmtId="0" fontId="50" fillId="0" borderId="6" xfId="3" applyBorder="1" applyAlignment="1" applyProtection="1">
      <alignment horizontal="center"/>
      <protection hidden="1"/>
    </xf>
    <xf numFmtId="169" fontId="51" fillId="0" borderId="0" xfId="3" applyNumberFormat="1" applyFont="1" applyAlignment="1" applyProtection="1">
      <alignment horizontal="center" vertical="top"/>
      <protection hidden="1"/>
    </xf>
    <xf numFmtId="0" fontId="52" fillId="0" borderId="1" xfId="3" applyFont="1" applyBorder="1" applyAlignment="1" applyProtection="1">
      <alignment horizontal="center" vertical="center" wrapText="1"/>
      <protection hidden="1"/>
    </xf>
    <xf numFmtId="0" fontId="52" fillId="0" borderId="2" xfId="3" applyFont="1" applyBorder="1" applyAlignment="1" applyProtection="1">
      <alignment horizontal="center" vertical="center" wrapText="1"/>
      <protection hidden="1"/>
    </xf>
    <xf numFmtId="0" fontId="52" fillId="0" borderId="3" xfId="3" applyFont="1" applyBorder="1" applyAlignment="1" applyProtection="1">
      <alignment horizontal="center" vertical="center" wrapText="1"/>
      <protection hidden="1"/>
    </xf>
    <xf numFmtId="0" fontId="52" fillId="0" borderId="24" xfId="3" applyFont="1" applyBorder="1" applyAlignment="1" applyProtection="1">
      <alignment horizontal="center" vertical="center" wrapText="1"/>
      <protection hidden="1"/>
    </xf>
    <xf numFmtId="0" fontId="52" fillId="0" borderId="0" xfId="3" applyFont="1" applyAlignment="1" applyProtection="1">
      <alignment horizontal="center" vertical="center" wrapText="1"/>
      <protection hidden="1"/>
    </xf>
    <xf numFmtId="0" fontId="52" fillId="0" borderId="26" xfId="3" applyFont="1" applyBorder="1" applyAlignment="1" applyProtection="1">
      <alignment horizontal="center" vertical="center" wrapText="1"/>
      <protection hidden="1"/>
    </xf>
    <xf numFmtId="0" fontId="52" fillId="0" borderId="4" xfId="3" applyFont="1" applyBorder="1" applyAlignment="1" applyProtection="1">
      <alignment horizontal="center" vertical="center" wrapText="1"/>
      <protection hidden="1"/>
    </xf>
    <xf numFmtId="0" fontId="52" fillId="0" borderId="5" xfId="3" applyFont="1" applyBorder="1" applyAlignment="1" applyProtection="1">
      <alignment horizontal="center" vertical="center" wrapText="1"/>
      <protection hidden="1"/>
    </xf>
    <xf numFmtId="0" fontId="52" fillId="0" borderId="6" xfId="3" applyFont="1" applyBorder="1" applyAlignment="1" applyProtection="1">
      <alignment horizontal="center" vertical="center" wrapText="1"/>
      <protection hidden="1"/>
    </xf>
    <xf numFmtId="169" fontId="51" fillId="0" borderId="0" xfId="3" applyNumberFormat="1" applyFont="1" applyAlignment="1" applyProtection="1">
      <alignment horizontal="center"/>
      <protection hidden="1"/>
    </xf>
    <xf numFmtId="169" fontId="45" fillId="0" borderId="0" xfId="0" applyNumberFormat="1" applyFont="1" applyAlignment="1" applyProtection="1">
      <alignment horizontal="center"/>
      <protection hidden="1"/>
    </xf>
    <xf numFmtId="3" fontId="59" fillId="0" borderId="0" xfId="3" applyNumberFormat="1" applyFont="1" applyAlignment="1" applyProtection="1">
      <alignment horizontal="center" vertical="top"/>
      <protection hidden="1"/>
    </xf>
    <xf numFmtId="0" fontId="59" fillId="0" borderId="0" xfId="3" applyFont="1" applyAlignment="1" applyProtection="1">
      <alignment horizontal="center" vertical="top"/>
      <protection hidden="1"/>
    </xf>
    <xf numFmtId="0" fontId="100" fillId="0" borderId="0" xfId="3" applyFont="1" applyAlignment="1" applyProtection="1">
      <alignment horizontal="center" vertical="top"/>
      <protection hidden="1"/>
    </xf>
    <xf numFmtId="169" fontId="51" fillId="0" borderId="0" xfId="3" applyNumberFormat="1" applyFont="1" applyAlignment="1" applyProtection="1">
      <alignment horizontal="center" vertical="center"/>
      <protection hidden="1"/>
    </xf>
    <xf numFmtId="169" fontId="53" fillId="0" borderId="0" xfId="3" applyNumberFormat="1" applyFont="1" applyAlignment="1" applyProtection="1">
      <alignment horizontal="center"/>
      <protection hidden="1"/>
    </xf>
    <xf numFmtId="169" fontId="53" fillId="0" borderId="0" xfId="3" applyNumberFormat="1" applyFont="1" applyAlignment="1" applyProtection="1">
      <alignment horizontal="center" wrapText="1"/>
      <protection hidden="1"/>
    </xf>
    <xf numFmtId="0" fontId="17" fillId="16" borderId="10" xfId="0" applyFont="1" applyFill="1" applyBorder="1" applyAlignment="1" applyProtection="1">
      <alignment horizontal="left" vertical="center" wrapText="1"/>
      <protection hidden="1"/>
    </xf>
    <xf numFmtId="0" fontId="9" fillId="5" borderId="16" xfId="0" applyFont="1" applyFill="1" applyBorder="1" applyAlignment="1" applyProtection="1">
      <alignment horizontal="center"/>
      <protection hidden="1"/>
    </xf>
    <xf numFmtId="0" fontId="9" fillId="5" borderId="17" xfId="0" applyFont="1" applyFill="1" applyBorder="1" applyAlignment="1" applyProtection="1">
      <alignment horizontal="center"/>
      <protection hidden="1"/>
    </xf>
    <xf numFmtId="0" fontId="9" fillId="5" borderId="18" xfId="0" applyFont="1" applyFill="1" applyBorder="1" applyAlignment="1" applyProtection="1">
      <alignment horizontal="center"/>
      <protection hidden="1"/>
    </xf>
    <xf numFmtId="0" fontId="4" fillId="2" borderId="1" xfId="0" applyFont="1" applyFill="1" applyBorder="1" applyAlignment="1" applyProtection="1">
      <alignment horizontal="center" vertical="center"/>
      <protection hidden="1"/>
    </xf>
    <xf numFmtId="0" fontId="4" fillId="2" borderId="2" xfId="0" applyFont="1" applyFill="1" applyBorder="1" applyAlignment="1" applyProtection="1">
      <alignment horizontal="center" vertical="center"/>
      <protection hidden="1"/>
    </xf>
    <xf numFmtId="0" fontId="4" fillId="2" borderId="3" xfId="0" applyFont="1" applyFill="1" applyBorder="1" applyAlignment="1" applyProtection="1">
      <alignment horizontal="center" vertical="center"/>
      <protection hidden="1"/>
    </xf>
    <xf numFmtId="0" fontId="4" fillId="2" borderId="4" xfId="0" applyFont="1" applyFill="1" applyBorder="1" applyAlignment="1" applyProtection="1">
      <alignment horizontal="center" vertical="center"/>
      <protection hidden="1"/>
    </xf>
    <xf numFmtId="0" fontId="4" fillId="2" borderId="5" xfId="0" applyFont="1" applyFill="1" applyBorder="1" applyAlignment="1" applyProtection="1">
      <alignment horizontal="center" vertical="center"/>
      <protection hidden="1"/>
    </xf>
    <xf numFmtId="0" fontId="4" fillId="2" borderId="6" xfId="0" applyFont="1" applyFill="1" applyBorder="1" applyAlignment="1" applyProtection="1">
      <alignment horizontal="center" vertical="center"/>
      <protection hidden="1"/>
    </xf>
    <xf numFmtId="0" fontId="5" fillId="3" borderId="0" xfId="0" applyFont="1" applyFill="1" applyAlignment="1" applyProtection="1">
      <alignment horizontal="center" vertical="center" wrapText="1"/>
      <protection hidden="1"/>
    </xf>
    <xf numFmtId="0" fontId="6" fillId="4" borderId="7" xfId="0" applyFont="1" applyFill="1" applyBorder="1" applyAlignment="1" applyProtection="1">
      <alignment horizontal="center"/>
      <protection hidden="1"/>
    </xf>
    <xf numFmtId="0" fontId="6" fillId="4" borderId="8" xfId="0" applyFont="1" applyFill="1" applyBorder="1" applyAlignment="1" applyProtection="1">
      <alignment horizontal="center"/>
      <protection hidden="1"/>
    </xf>
    <xf numFmtId="0" fontId="6" fillId="4" borderId="2" xfId="0" applyFont="1" applyFill="1" applyBorder="1" applyAlignment="1" applyProtection="1">
      <alignment horizontal="center"/>
      <protection hidden="1"/>
    </xf>
    <xf numFmtId="0" fontId="6" fillId="4" borderId="3" xfId="0" applyFont="1" applyFill="1" applyBorder="1" applyAlignment="1" applyProtection="1">
      <alignment horizontal="center"/>
      <protection hidden="1"/>
    </xf>
    <xf numFmtId="0" fontId="7" fillId="16" borderId="9" xfId="0" applyFont="1" applyFill="1" applyBorder="1" applyAlignment="1" applyProtection="1">
      <alignment horizontal="left"/>
      <protection hidden="1"/>
    </xf>
    <xf numFmtId="0" fontId="8" fillId="5" borderId="9" xfId="0" applyFont="1" applyFill="1" applyBorder="1" applyAlignment="1" applyProtection="1">
      <alignment horizontal="center" vertical="center"/>
      <protection locked="0"/>
    </xf>
    <xf numFmtId="0" fontId="8" fillId="5" borderId="9" xfId="0" applyFont="1" applyFill="1" applyBorder="1" applyAlignment="1" applyProtection="1">
      <alignment vertical="center"/>
      <protection locked="0"/>
    </xf>
    <xf numFmtId="0" fontId="8" fillId="5" borderId="9" xfId="0" applyFont="1" applyFill="1" applyBorder="1" applyAlignment="1" applyProtection="1">
      <alignment horizontal="center" vertical="center" wrapText="1"/>
      <protection locked="0"/>
    </xf>
    <xf numFmtId="14" fontId="5" fillId="3" borderId="10" xfId="0" applyNumberFormat="1" applyFont="1" applyFill="1" applyBorder="1" applyAlignment="1" applyProtection="1">
      <alignment horizontal="center" vertical="center"/>
      <protection hidden="1"/>
    </xf>
    <xf numFmtId="0" fontId="5" fillId="3" borderId="10" xfId="0" applyFont="1" applyFill="1" applyBorder="1" applyAlignment="1" applyProtection="1">
      <alignment horizontal="center" vertical="center"/>
      <protection hidden="1"/>
    </xf>
    <xf numFmtId="0" fontId="7" fillId="16" borderId="16" xfId="0" applyFont="1" applyFill="1" applyBorder="1" applyAlignment="1" applyProtection="1">
      <alignment horizontal="left"/>
      <protection hidden="1"/>
    </xf>
    <xf numFmtId="0" fontId="7" fillId="16" borderId="17" xfId="0" applyFont="1" applyFill="1" applyBorder="1" applyAlignment="1" applyProtection="1">
      <alignment horizontal="left"/>
      <protection hidden="1"/>
    </xf>
    <xf numFmtId="0" fontId="7" fillId="16" borderId="18" xfId="0" applyFont="1" applyFill="1" applyBorder="1" applyAlignment="1" applyProtection="1">
      <alignment horizontal="left"/>
      <protection hidden="1"/>
    </xf>
    <xf numFmtId="0" fontId="8" fillId="5" borderId="16" xfId="0" applyFont="1" applyFill="1" applyBorder="1" applyAlignment="1" applyProtection="1">
      <alignment horizontal="center" vertical="center"/>
      <protection locked="0"/>
    </xf>
    <xf numFmtId="0" fontId="8" fillId="5" borderId="17" xfId="0" applyFont="1" applyFill="1" applyBorder="1" applyAlignment="1" applyProtection="1">
      <alignment horizontal="center" vertical="center"/>
      <protection locked="0"/>
    </xf>
    <xf numFmtId="0" fontId="8" fillId="5" borderId="18" xfId="0" applyFont="1" applyFill="1" applyBorder="1" applyAlignment="1" applyProtection="1">
      <alignment horizontal="center" vertical="center"/>
      <protection locked="0"/>
    </xf>
    <xf numFmtId="0" fontId="3" fillId="5" borderId="0" xfId="1" applyFill="1" applyAlignment="1" applyProtection="1">
      <alignment horizontal="center"/>
      <protection locked="0"/>
    </xf>
    <xf numFmtId="0" fontId="8" fillId="5" borderId="0" xfId="0" applyFont="1" applyFill="1" applyAlignment="1" applyProtection="1">
      <alignment horizontal="center"/>
      <protection locked="0"/>
    </xf>
    <xf numFmtId="0" fontId="7" fillId="16" borderId="10" xfId="0" applyFont="1" applyFill="1" applyBorder="1" applyProtection="1">
      <protection hidden="1"/>
    </xf>
    <xf numFmtId="0" fontId="8" fillId="5" borderId="10" xfId="0" applyFont="1" applyFill="1" applyBorder="1" applyAlignment="1" applyProtection="1">
      <alignment horizontal="center" vertical="center"/>
      <protection locked="0"/>
    </xf>
    <xf numFmtId="0" fontId="11" fillId="4" borderId="10" xfId="0" applyFont="1" applyFill="1" applyBorder="1" applyAlignment="1" applyProtection="1">
      <alignment horizontal="center"/>
      <protection hidden="1"/>
    </xf>
    <xf numFmtId="49" fontId="8" fillId="5" borderId="9" xfId="0" applyNumberFormat="1" applyFont="1" applyFill="1" applyBorder="1" applyAlignment="1" applyProtection="1">
      <alignment horizontal="center" vertical="center"/>
      <protection locked="0"/>
    </xf>
    <xf numFmtId="0" fontId="7" fillId="16" borderId="10" xfId="0" applyFont="1" applyFill="1" applyBorder="1" applyAlignment="1" applyProtection="1">
      <alignment horizontal="left"/>
      <protection hidden="1"/>
    </xf>
    <xf numFmtId="0" fontId="9" fillId="3" borderId="12" xfId="0" applyFont="1" applyFill="1" applyBorder="1" applyAlignment="1" applyProtection="1">
      <alignment horizontal="center" vertical="center" wrapText="1"/>
      <protection locked="0"/>
    </xf>
    <xf numFmtId="0" fontId="9" fillId="3" borderId="13" xfId="0" applyFont="1" applyFill="1" applyBorder="1" applyAlignment="1" applyProtection="1">
      <alignment horizontal="center" vertical="center" wrapText="1"/>
      <protection locked="0"/>
    </xf>
    <xf numFmtId="0" fontId="9" fillId="3" borderId="14" xfId="0" applyFont="1" applyFill="1" applyBorder="1" applyAlignment="1" applyProtection="1">
      <alignment horizontal="center" vertical="center" wrapText="1"/>
      <protection locked="0"/>
    </xf>
    <xf numFmtId="0" fontId="9" fillId="3" borderId="11" xfId="0" applyFont="1" applyFill="1" applyBorder="1" applyAlignment="1" applyProtection="1">
      <alignment horizontal="center" vertical="center" wrapText="1"/>
      <protection locked="0"/>
    </xf>
    <xf numFmtId="0" fontId="9" fillId="3" borderId="0" xfId="0" applyFont="1" applyFill="1" applyAlignment="1" applyProtection="1">
      <alignment horizontal="center" vertical="center" wrapText="1"/>
      <protection locked="0"/>
    </xf>
    <xf numFmtId="0" fontId="9" fillId="3" borderId="15" xfId="0" applyFont="1" applyFill="1" applyBorder="1" applyAlignment="1" applyProtection="1">
      <alignment horizontal="center" vertical="center" wrapText="1"/>
      <protection locked="0"/>
    </xf>
    <xf numFmtId="0" fontId="9" fillId="3" borderId="19" xfId="0" applyFont="1" applyFill="1" applyBorder="1" applyAlignment="1" applyProtection="1">
      <alignment horizontal="center" vertical="center" wrapText="1"/>
      <protection locked="0"/>
    </xf>
    <xf numFmtId="0" fontId="9" fillId="3" borderId="20" xfId="0" applyFont="1" applyFill="1" applyBorder="1" applyAlignment="1" applyProtection="1">
      <alignment horizontal="center" vertical="center" wrapText="1"/>
      <protection locked="0"/>
    </xf>
    <xf numFmtId="0" fontId="9" fillId="3" borderId="21" xfId="0" applyFont="1" applyFill="1" applyBorder="1" applyAlignment="1" applyProtection="1">
      <alignment horizontal="center" vertical="center" wrapText="1"/>
      <protection locked="0"/>
    </xf>
    <xf numFmtId="0" fontId="9" fillId="5" borderId="19" xfId="0" applyFont="1" applyFill="1" applyBorder="1" applyAlignment="1" applyProtection="1">
      <alignment horizontal="center"/>
      <protection hidden="1"/>
    </xf>
    <xf numFmtId="0" fontId="9" fillId="5" borderId="20" xfId="0" applyFont="1" applyFill="1" applyBorder="1" applyAlignment="1" applyProtection="1">
      <alignment horizontal="center"/>
      <protection hidden="1"/>
    </xf>
    <xf numFmtId="0" fontId="9" fillId="5" borderId="21" xfId="0" applyFont="1" applyFill="1" applyBorder="1" applyAlignment="1" applyProtection="1">
      <alignment horizontal="center"/>
      <protection hidden="1"/>
    </xf>
    <xf numFmtId="0" fontId="9" fillId="5" borderId="10" xfId="0" applyFont="1" applyFill="1" applyBorder="1" applyAlignment="1" applyProtection="1">
      <alignment horizontal="center"/>
      <protection hidden="1"/>
    </xf>
    <xf numFmtId="0" fontId="9" fillId="3" borderId="10" xfId="0" applyFont="1" applyFill="1" applyBorder="1" applyAlignment="1" applyProtection="1">
      <alignment horizontal="center" vertical="center" wrapText="1"/>
      <protection locked="0"/>
    </xf>
    <xf numFmtId="0" fontId="9" fillId="3" borderId="12" xfId="0" applyFont="1" applyFill="1" applyBorder="1" applyAlignment="1" applyProtection="1">
      <alignment horizontal="center" vertical="center" wrapText="1"/>
      <protection hidden="1"/>
    </xf>
    <xf numFmtId="0" fontId="9" fillId="3" borderId="13" xfId="0" applyFont="1" applyFill="1" applyBorder="1" applyAlignment="1" applyProtection="1">
      <alignment horizontal="center" vertical="center" wrapText="1"/>
      <protection hidden="1"/>
    </xf>
    <xf numFmtId="0" fontId="9" fillId="3" borderId="14" xfId="0" applyFont="1" applyFill="1" applyBorder="1" applyAlignment="1" applyProtection="1">
      <alignment horizontal="center" vertical="center" wrapText="1"/>
      <protection hidden="1"/>
    </xf>
    <xf numFmtId="0" fontId="9" fillId="3" borderId="11" xfId="0" applyFont="1" applyFill="1" applyBorder="1" applyAlignment="1" applyProtection="1">
      <alignment horizontal="center" vertical="center" wrapText="1"/>
      <protection hidden="1"/>
    </xf>
    <xf numFmtId="0" fontId="9" fillId="3" borderId="0" xfId="0" applyFont="1" applyFill="1" applyAlignment="1" applyProtection="1">
      <alignment horizontal="center" vertical="center" wrapText="1"/>
      <protection hidden="1"/>
    </xf>
    <xf numFmtId="0" fontId="9" fillId="3" borderId="15" xfId="0" applyFont="1" applyFill="1" applyBorder="1" applyAlignment="1" applyProtection="1">
      <alignment horizontal="center" vertical="center" wrapText="1"/>
      <protection hidden="1"/>
    </xf>
    <xf numFmtId="0" fontId="9" fillId="3" borderId="19" xfId="0" applyFont="1" applyFill="1" applyBorder="1" applyAlignment="1" applyProtection="1">
      <alignment horizontal="center" vertical="center" wrapText="1"/>
      <protection hidden="1"/>
    </xf>
    <xf numFmtId="0" fontId="9" fillId="3" borderId="20" xfId="0" applyFont="1" applyFill="1" applyBorder="1" applyAlignment="1" applyProtection="1">
      <alignment horizontal="center" vertical="center" wrapText="1"/>
      <protection hidden="1"/>
    </xf>
    <xf numFmtId="0" fontId="9" fillId="3" borderId="21" xfId="0" applyFont="1" applyFill="1" applyBorder="1" applyAlignment="1" applyProtection="1">
      <alignment horizontal="center" vertical="center" wrapText="1"/>
      <protection hidden="1"/>
    </xf>
    <xf numFmtId="0" fontId="8" fillId="5" borderId="10" xfId="0" applyFont="1" applyFill="1" applyBorder="1" applyAlignment="1" applyProtection="1">
      <alignment horizontal="center"/>
      <protection locked="0"/>
    </xf>
    <xf numFmtId="0" fontId="9" fillId="3" borderId="10" xfId="0" applyFont="1" applyFill="1" applyBorder="1" applyAlignment="1" applyProtection="1">
      <alignment horizontal="center"/>
      <protection hidden="1"/>
    </xf>
    <xf numFmtId="0" fontId="9" fillId="3" borderId="22" xfId="0" applyFont="1" applyFill="1" applyBorder="1" applyAlignment="1" applyProtection="1">
      <alignment horizontal="center"/>
      <protection hidden="1"/>
    </xf>
    <xf numFmtId="0" fontId="9" fillId="5" borderId="10" xfId="0" applyFont="1" applyFill="1" applyBorder="1" applyAlignment="1" applyProtection="1">
      <alignment horizontal="center"/>
      <protection locked="0"/>
    </xf>
    <xf numFmtId="0" fontId="0" fillId="5" borderId="10" xfId="0" applyFill="1" applyBorder="1" applyProtection="1">
      <protection locked="0"/>
    </xf>
    <xf numFmtId="0" fontId="5" fillId="3" borderId="25" xfId="0" applyFont="1" applyFill="1" applyBorder="1" applyAlignment="1" applyProtection="1">
      <alignment horizontal="center" vertical="center"/>
      <protection hidden="1"/>
    </xf>
    <xf numFmtId="0" fontId="8" fillId="5" borderId="16" xfId="0" applyFont="1" applyFill="1" applyBorder="1" applyAlignment="1" applyProtection="1">
      <alignment horizontal="center"/>
      <protection locked="0"/>
    </xf>
    <xf numFmtId="0" fontId="8" fillId="5" borderId="17" xfId="0" applyFont="1" applyFill="1" applyBorder="1" applyAlignment="1" applyProtection="1">
      <alignment horizontal="center"/>
      <protection locked="0"/>
    </xf>
    <xf numFmtId="0" fontId="8" fillId="5" borderId="18" xfId="0" applyFont="1" applyFill="1" applyBorder="1" applyAlignment="1" applyProtection="1">
      <alignment horizontal="center"/>
      <protection locked="0"/>
    </xf>
    <xf numFmtId="0" fontId="7" fillId="3" borderId="11" xfId="0" applyFont="1" applyFill="1" applyBorder="1" applyAlignment="1" applyProtection="1">
      <alignment horizontal="center"/>
      <protection hidden="1"/>
    </xf>
    <xf numFmtId="0" fontId="7" fillId="3" borderId="0" xfId="0" applyFont="1" applyFill="1" applyAlignment="1" applyProtection="1">
      <alignment horizontal="center"/>
      <protection hidden="1"/>
    </xf>
    <xf numFmtId="0" fontId="7" fillId="3" borderId="15" xfId="0" applyFont="1" applyFill="1" applyBorder="1" applyAlignment="1" applyProtection="1">
      <alignment horizontal="center"/>
      <protection hidden="1"/>
    </xf>
    <xf numFmtId="0" fontId="5" fillId="3" borderId="9" xfId="0" applyFont="1" applyFill="1" applyBorder="1" applyAlignment="1" applyProtection="1">
      <alignment horizontal="center" vertical="center"/>
      <protection hidden="1"/>
    </xf>
    <xf numFmtId="0" fontId="5" fillId="3" borderId="22" xfId="0" applyFont="1" applyFill="1" applyBorder="1" applyAlignment="1" applyProtection="1">
      <alignment horizontal="center" vertical="center"/>
      <protection hidden="1"/>
    </xf>
    <xf numFmtId="0" fontId="9" fillId="3" borderId="25" xfId="0" applyFont="1" applyFill="1" applyBorder="1" applyAlignment="1" applyProtection="1">
      <alignment horizontal="center"/>
      <protection hidden="1"/>
    </xf>
    <xf numFmtId="0" fontId="12" fillId="5" borderId="16" xfId="0" applyFont="1" applyFill="1" applyBorder="1" applyAlignment="1" applyProtection="1">
      <alignment horizontal="center"/>
      <protection locked="0"/>
    </xf>
    <xf numFmtId="0" fontId="12" fillId="5" borderId="18" xfId="0" applyFont="1" applyFill="1" applyBorder="1" applyAlignment="1" applyProtection="1">
      <alignment horizontal="center"/>
      <protection locked="0"/>
    </xf>
    <xf numFmtId="0" fontId="15" fillId="16" borderId="10" xfId="0" applyFont="1" applyFill="1" applyBorder="1" applyAlignment="1" applyProtection="1">
      <alignment horizontal="left"/>
      <protection hidden="1"/>
    </xf>
    <xf numFmtId="0" fontId="16" fillId="16" borderId="10" xfId="0" applyFont="1" applyFill="1" applyBorder="1" applyAlignment="1" applyProtection="1">
      <alignment horizontal="left"/>
      <protection hidden="1"/>
    </xf>
    <xf numFmtId="0" fontId="12" fillId="5" borderId="17" xfId="0" applyFont="1" applyFill="1" applyBorder="1" applyAlignment="1" applyProtection="1">
      <alignment horizontal="center"/>
      <protection locked="0"/>
    </xf>
    <xf numFmtId="0" fontId="15" fillId="16" borderId="16" xfId="0" applyFont="1" applyFill="1" applyBorder="1" applyAlignment="1" applyProtection="1">
      <alignment horizontal="left"/>
      <protection hidden="1"/>
    </xf>
    <xf numFmtId="0" fontId="15" fillId="16" borderId="18" xfId="0" applyFont="1" applyFill="1" applyBorder="1" applyAlignment="1" applyProtection="1">
      <alignment horizontal="left"/>
      <protection hidden="1"/>
    </xf>
    <xf numFmtId="0" fontId="9" fillId="16" borderId="16" xfId="0" applyFont="1" applyFill="1" applyBorder="1" applyAlignment="1" applyProtection="1">
      <alignment horizontal="left"/>
      <protection hidden="1"/>
    </xf>
    <xf numFmtId="0" fontId="9" fillId="16" borderId="18" xfId="0" applyFont="1" applyFill="1" applyBorder="1" applyAlignment="1" applyProtection="1">
      <alignment horizontal="left"/>
      <protection hidden="1"/>
    </xf>
    <xf numFmtId="0" fontId="8" fillId="5" borderId="10" xfId="0" applyFont="1" applyFill="1" applyBorder="1" applyAlignment="1" applyProtection="1">
      <alignment horizontal="left"/>
      <protection locked="0"/>
    </xf>
    <xf numFmtId="0" fontId="13" fillId="7" borderId="10" xfId="0" applyFont="1" applyFill="1" applyBorder="1" applyAlignment="1" applyProtection="1">
      <alignment horizontal="center" vertical="top" wrapText="1"/>
      <protection locked="0"/>
    </xf>
    <xf numFmtId="0" fontId="14" fillId="3" borderId="13" xfId="0" applyFont="1" applyFill="1" applyBorder="1" applyAlignment="1" applyProtection="1">
      <alignment horizontal="center" vertical="top" wrapText="1"/>
      <protection hidden="1"/>
    </xf>
    <xf numFmtId="0" fontId="14" fillId="3" borderId="14" xfId="0" applyFont="1" applyFill="1" applyBorder="1" applyAlignment="1" applyProtection="1">
      <alignment horizontal="center" vertical="top" wrapText="1"/>
      <protection hidden="1"/>
    </xf>
    <xf numFmtId="0" fontId="14" fillId="3" borderId="0" xfId="0" applyFont="1" applyFill="1" applyAlignment="1" applyProtection="1">
      <alignment horizontal="center" vertical="top" wrapText="1"/>
      <protection hidden="1"/>
    </xf>
    <xf numFmtId="0" fontId="14" fillId="3" borderId="15" xfId="0" applyFont="1" applyFill="1" applyBorder="1" applyAlignment="1" applyProtection="1">
      <alignment horizontal="center" vertical="top" wrapText="1"/>
      <protection hidden="1"/>
    </xf>
    <xf numFmtId="0" fontId="14" fillId="3" borderId="20" xfId="0" applyFont="1" applyFill="1" applyBorder="1" applyAlignment="1" applyProtection="1">
      <alignment horizontal="center" vertical="top" wrapText="1"/>
      <protection hidden="1"/>
    </xf>
    <xf numFmtId="0" fontId="14" fillId="3" borderId="21" xfId="0" applyFont="1" applyFill="1" applyBorder="1" applyAlignment="1" applyProtection="1">
      <alignment horizontal="center" vertical="top" wrapText="1"/>
      <protection hidden="1"/>
    </xf>
    <xf numFmtId="0" fontId="0" fillId="3" borderId="22" xfId="0" applyFill="1" applyBorder="1" applyAlignment="1" applyProtection="1">
      <alignment horizontal="center"/>
      <protection hidden="1"/>
    </xf>
    <xf numFmtId="0" fontId="0" fillId="3" borderId="9" xfId="0" applyFill="1" applyBorder="1" applyAlignment="1" applyProtection="1">
      <alignment horizontal="center"/>
      <protection hidden="1"/>
    </xf>
    <xf numFmtId="0" fontId="0" fillId="5" borderId="10" xfId="0" applyFill="1" applyBorder="1" applyAlignment="1" applyProtection="1">
      <alignment horizontal="center"/>
      <protection locked="0"/>
    </xf>
    <xf numFmtId="0" fontId="2" fillId="3" borderId="11" xfId="0" applyFont="1" applyFill="1" applyBorder="1" applyAlignment="1" applyProtection="1">
      <alignment horizontal="center"/>
      <protection hidden="1"/>
    </xf>
    <xf numFmtId="0" fontId="2" fillId="3" borderId="0" xfId="0" applyFont="1" applyFill="1" applyAlignment="1" applyProtection="1">
      <alignment horizontal="center"/>
      <protection hidden="1"/>
    </xf>
    <xf numFmtId="0" fontId="2" fillId="3" borderId="15" xfId="0" applyFont="1" applyFill="1" applyBorder="1" applyAlignment="1" applyProtection="1">
      <alignment horizontal="center"/>
      <protection hidden="1"/>
    </xf>
    <xf numFmtId="0" fontId="2" fillId="3" borderId="19" xfId="0" applyFont="1" applyFill="1" applyBorder="1" applyAlignment="1" applyProtection="1">
      <alignment horizontal="center"/>
      <protection hidden="1"/>
    </xf>
    <xf numFmtId="0" fontId="2" fillId="3" borderId="20" xfId="0" applyFont="1" applyFill="1" applyBorder="1" applyAlignment="1" applyProtection="1">
      <alignment horizontal="center"/>
      <protection hidden="1"/>
    </xf>
    <xf numFmtId="0" fontId="2" fillId="3" borderId="21" xfId="0" applyFont="1" applyFill="1" applyBorder="1" applyAlignment="1" applyProtection="1">
      <alignment horizontal="center"/>
      <protection hidden="1"/>
    </xf>
    <xf numFmtId="0" fontId="0" fillId="0" borderId="0" xfId="0" applyAlignment="1" applyProtection="1">
      <alignment horizontal="center"/>
      <protection hidden="1"/>
    </xf>
    <xf numFmtId="0" fontId="2" fillId="3" borderId="10" xfId="0" applyFont="1" applyFill="1" applyBorder="1" applyAlignment="1" applyProtection="1">
      <alignment horizontal="center"/>
      <protection hidden="1"/>
    </xf>
    <xf numFmtId="0" fontId="2" fillId="3" borderId="22" xfId="0" applyFont="1" applyFill="1" applyBorder="1" applyAlignment="1" applyProtection="1">
      <alignment horizontal="center"/>
      <protection hidden="1"/>
    </xf>
    <xf numFmtId="0" fontId="21" fillId="0" borderId="11" xfId="0" applyFont="1" applyBorder="1" applyProtection="1">
      <protection hidden="1"/>
    </xf>
    <xf numFmtId="0" fontId="0" fillId="0" borderId="0" xfId="0" applyProtection="1">
      <protection hidden="1"/>
    </xf>
    <xf numFmtId="0" fontId="18" fillId="16" borderId="10" xfId="0" applyFont="1" applyFill="1" applyBorder="1" applyAlignment="1" applyProtection="1">
      <alignment vertical="center" wrapText="1"/>
      <protection hidden="1"/>
    </xf>
    <xf numFmtId="0" fontId="15" fillId="7" borderId="12" xfId="0" applyFont="1" applyFill="1" applyBorder="1" applyAlignment="1" applyProtection="1">
      <alignment horizontal="center" vertical="center" wrapText="1"/>
      <protection hidden="1"/>
    </xf>
    <xf numFmtId="0" fontId="15" fillId="7" borderId="13" xfId="0" applyFont="1" applyFill="1" applyBorder="1" applyAlignment="1" applyProtection="1">
      <alignment horizontal="center" vertical="center" wrapText="1"/>
      <protection hidden="1"/>
    </xf>
    <xf numFmtId="0" fontId="15" fillId="7" borderId="14" xfId="0" applyFont="1" applyFill="1" applyBorder="1" applyAlignment="1" applyProtection="1">
      <alignment horizontal="center" vertical="center" wrapText="1"/>
      <protection hidden="1"/>
    </xf>
    <xf numFmtId="0" fontId="15" fillId="7" borderId="19" xfId="0" applyFont="1" applyFill="1" applyBorder="1" applyAlignment="1" applyProtection="1">
      <alignment horizontal="center" vertical="center" wrapText="1"/>
      <protection hidden="1"/>
    </xf>
    <xf numFmtId="0" fontId="15" fillId="7" borderId="20" xfId="0" applyFont="1" applyFill="1" applyBorder="1" applyAlignment="1" applyProtection="1">
      <alignment horizontal="center" vertical="center" wrapText="1"/>
      <protection hidden="1"/>
    </xf>
    <xf numFmtId="0" fontId="15" fillId="7" borderId="21" xfId="0" applyFont="1" applyFill="1" applyBorder="1" applyAlignment="1" applyProtection="1">
      <alignment horizontal="center" vertical="center" wrapText="1"/>
      <protection hidden="1"/>
    </xf>
    <xf numFmtId="0" fontId="0" fillId="16" borderId="10" xfId="0" applyFill="1" applyBorder="1" applyProtection="1">
      <protection hidden="1"/>
    </xf>
    <xf numFmtId="49" fontId="8" fillId="5" borderId="16" xfId="0" applyNumberFormat="1" applyFont="1" applyFill="1" applyBorder="1" applyAlignment="1" applyProtection="1">
      <alignment horizontal="left"/>
      <protection locked="0"/>
    </xf>
    <xf numFmtId="49" fontId="8" fillId="5" borderId="17" xfId="0" applyNumberFormat="1" applyFont="1" applyFill="1" applyBorder="1" applyAlignment="1" applyProtection="1">
      <alignment horizontal="left"/>
      <protection locked="0"/>
    </xf>
    <xf numFmtId="49" fontId="8" fillId="5" borderId="18" xfId="0" applyNumberFormat="1" applyFont="1" applyFill="1" applyBorder="1" applyAlignment="1" applyProtection="1">
      <alignment horizontal="left"/>
      <protection locked="0"/>
    </xf>
    <xf numFmtId="0" fontId="4" fillId="2" borderId="7" xfId="0" applyFont="1" applyFill="1" applyBorder="1" applyAlignment="1" applyProtection="1">
      <alignment horizontal="center" vertical="center"/>
      <protection hidden="1"/>
    </xf>
    <xf numFmtId="0" fontId="4" fillId="2" borderId="8" xfId="0" applyFont="1" applyFill="1" applyBorder="1" applyAlignment="1" applyProtection="1">
      <alignment horizontal="center" vertical="center"/>
      <protection hidden="1"/>
    </xf>
    <xf numFmtId="0" fontId="4" fillId="2" borderId="23" xfId="0" applyFont="1" applyFill="1" applyBorder="1" applyAlignment="1" applyProtection="1">
      <alignment horizontal="center" vertical="center"/>
      <protection hidden="1"/>
    </xf>
    <xf numFmtId="0" fontId="102" fillId="0" borderId="0" xfId="0" applyFont="1" applyAlignment="1" applyProtection="1">
      <alignment horizontal="center" vertical="center"/>
      <protection hidden="1"/>
    </xf>
    <xf numFmtId="0" fontId="18" fillId="16" borderId="16" xfId="0" applyFont="1" applyFill="1" applyBorder="1" applyAlignment="1" applyProtection="1">
      <alignment horizontal="center" vertical="center" wrapText="1"/>
      <protection hidden="1"/>
    </xf>
    <xf numFmtId="0" fontId="18" fillId="16" borderId="17" xfId="0" applyFont="1" applyFill="1" applyBorder="1" applyAlignment="1" applyProtection="1">
      <alignment horizontal="center" vertical="center" wrapText="1"/>
      <protection hidden="1"/>
    </xf>
    <xf numFmtId="0" fontId="18" fillId="16" borderId="18" xfId="0" applyFont="1" applyFill="1" applyBorder="1" applyAlignment="1" applyProtection="1">
      <alignment horizontal="center" vertical="center" wrapText="1"/>
      <protection hidden="1"/>
    </xf>
    <xf numFmtId="0" fontId="18" fillId="2" borderId="11" xfId="0" applyFont="1" applyFill="1" applyBorder="1" applyAlignment="1" applyProtection="1">
      <alignment horizontal="left" vertical="center" wrapText="1"/>
      <protection hidden="1"/>
    </xf>
    <xf numFmtId="0" fontId="18" fillId="2" borderId="0" xfId="0" applyFont="1" applyFill="1" applyAlignment="1" applyProtection="1">
      <alignment horizontal="left" vertical="center" wrapText="1"/>
      <protection hidden="1"/>
    </xf>
    <xf numFmtId="0" fontId="18" fillId="16" borderId="10" xfId="0" applyFont="1" applyFill="1" applyBorder="1" applyAlignment="1" applyProtection="1">
      <alignment horizontal="left" vertical="center" wrapText="1"/>
      <protection hidden="1"/>
    </xf>
    <xf numFmtId="0" fontId="23" fillId="8" borderId="10" xfId="0" applyFont="1" applyFill="1" applyBorder="1" applyAlignment="1" applyProtection="1">
      <alignment horizontal="center"/>
      <protection locked="0"/>
    </xf>
    <xf numFmtId="0" fontId="18" fillId="16" borderId="16" xfId="0" applyFont="1" applyFill="1" applyBorder="1" applyAlignment="1" applyProtection="1">
      <alignment horizontal="left" vertical="center"/>
      <protection hidden="1"/>
    </xf>
    <xf numFmtId="0" fontId="18" fillId="16" borderId="17" xfId="0" applyFont="1" applyFill="1" applyBorder="1" applyAlignment="1" applyProtection="1">
      <alignment horizontal="left" vertical="center"/>
      <protection hidden="1"/>
    </xf>
    <xf numFmtId="0" fontId="18" fillId="16" borderId="18" xfId="0" applyFont="1" applyFill="1" applyBorder="1" applyAlignment="1" applyProtection="1">
      <alignment horizontal="left" vertical="center"/>
      <protection hidden="1"/>
    </xf>
    <xf numFmtId="0" fontId="12" fillId="0" borderId="11" xfId="0" applyFont="1" applyBorder="1" applyProtection="1">
      <protection hidden="1"/>
    </xf>
    <xf numFmtId="0" fontId="18" fillId="16" borderId="10" xfId="0" applyFont="1" applyFill="1" applyBorder="1" applyAlignment="1" applyProtection="1">
      <alignment horizontal="center" vertical="center" wrapText="1"/>
      <protection hidden="1"/>
    </xf>
    <xf numFmtId="0" fontId="21" fillId="8" borderId="10" xfId="0" applyFont="1" applyFill="1" applyBorder="1" applyAlignment="1" applyProtection="1">
      <alignment horizontal="center" vertical="center" wrapText="1"/>
      <protection locked="0"/>
    </xf>
    <xf numFmtId="0" fontId="40" fillId="3" borderId="0" xfId="0" applyFont="1" applyFill="1" applyAlignment="1" applyProtection="1">
      <alignment horizontal="center" vertical="center" wrapText="1"/>
      <protection hidden="1"/>
    </xf>
    <xf numFmtId="0" fontId="40" fillId="0" borderId="0" xfId="0" applyFont="1" applyAlignment="1" applyProtection="1">
      <alignment horizontal="center" vertical="center"/>
      <protection hidden="1"/>
    </xf>
    <xf numFmtId="0" fontId="40" fillId="3" borderId="0" xfId="0" applyFont="1" applyFill="1" applyAlignment="1" applyProtection="1">
      <alignment horizontal="center" vertical="center"/>
      <protection hidden="1"/>
    </xf>
    <xf numFmtId="49" fontId="40" fillId="3" borderId="0" xfId="0" applyNumberFormat="1" applyFont="1" applyFill="1" applyAlignment="1" applyProtection="1">
      <alignment horizontal="center" vertical="center"/>
      <protection hidden="1"/>
    </xf>
    <xf numFmtId="0" fontId="41" fillId="3" borderId="0" xfId="0" applyFont="1" applyFill="1" applyAlignment="1" applyProtection="1">
      <alignment horizontal="center" vertical="center" wrapText="1"/>
      <protection hidden="1"/>
    </xf>
    <xf numFmtId="0" fontId="40" fillId="0" borderId="0" xfId="0" applyFont="1" applyAlignment="1" applyProtection="1">
      <alignment horizontal="center" vertical="center" wrapText="1"/>
      <protection hidden="1"/>
    </xf>
    <xf numFmtId="0" fontId="40" fillId="3" borderId="0" xfId="0" applyFont="1" applyFill="1" applyAlignment="1" applyProtection="1">
      <alignment horizontal="left" vertical="center" wrapText="1"/>
      <protection hidden="1"/>
    </xf>
    <xf numFmtId="0" fontId="42" fillId="3" borderId="0" xfId="0" applyFont="1" applyFill="1" applyAlignment="1" applyProtection="1">
      <alignment horizontal="center" wrapText="1"/>
      <protection hidden="1"/>
    </xf>
    <xf numFmtId="0" fontId="42" fillId="3" borderId="0" xfId="0" applyFont="1" applyFill="1" applyAlignment="1" applyProtection="1">
      <alignment horizontal="right" vertical="center" wrapText="1"/>
      <protection hidden="1"/>
    </xf>
    <xf numFmtId="0" fontId="40" fillId="3" borderId="0" xfId="0" applyFont="1" applyFill="1" applyAlignment="1" applyProtection="1">
      <alignment vertical="center" wrapText="1"/>
      <protection hidden="1"/>
    </xf>
    <xf numFmtId="0" fontId="42" fillId="0" borderId="0" xfId="0" applyFont="1" applyAlignment="1" applyProtection="1">
      <alignment horizontal="left" vertical="center" wrapText="1"/>
      <protection hidden="1"/>
    </xf>
    <xf numFmtId="169" fontId="112" fillId="3" borderId="0" xfId="0" applyNumberFormat="1" applyFont="1" applyFill="1" applyAlignment="1" applyProtection="1">
      <alignment horizontal="center" vertical="center" wrapText="1"/>
      <protection hidden="1"/>
    </xf>
    <xf numFmtId="0" fontId="42" fillId="3" borderId="0" xfId="0" applyFont="1" applyFill="1" applyAlignment="1" applyProtection="1">
      <alignment horizontal="center" vertical="center"/>
      <protection hidden="1"/>
    </xf>
    <xf numFmtId="0" fontId="42" fillId="3" borderId="0" xfId="0" applyFont="1" applyFill="1" applyAlignment="1" applyProtection="1">
      <alignment vertical="center" wrapText="1"/>
      <protection hidden="1"/>
    </xf>
    <xf numFmtId="0" fontId="40" fillId="3" borderId="0" xfId="0" applyFont="1" applyFill="1" applyAlignment="1" applyProtection="1">
      <alignment horizontal="center" wrapText="1"/>
      <protection hidden="1"/>
    </xf>
    <xf numFmtId="0" fontId="42" fillId="3" borderId="0" xfId="0" applyFont="1" applyFill="1" applyAlignment="1" applyProtection="1">
      <alignment horizontal="left" vertical="center" wrapText="1"/>
      <protection hidden="1"/>
    </xf>
    <xf numFmtId="0" fontId="42" fillId="3" borderId="0" xfId="0" applyFont="1" applyFill="1" applyAlignment="1" applyProtection="1">
      <alignment horizontal="left" vertical="top" wrapText="1"/>
      <protection hidden="1"/>
    </xf>
    <xf numFmtId="0" fontId="42" fillId="3" borderId="0" xfId="0" applyFont="1" applyFill="1" applyAlignment="1" applyProtection="1">
      <alignment horizontal="center" vertical="top" wrapText="1"/>
      <protection hidden="1"/>
    </xf>
    <xf numFmtId="0" fontId="40" fillId="3" borderId="0" xfId="0" applyFont="1" applyFill="1" applyAlignment="1" applyProtection="1">
      <alignment horizontal="center"/>
      <protection hidden="1"/>
    </xf>
    <xf numFmtId="0" fontId="40" fillId="3" borderId="0" xfId="0" applyFont="1" applyFill="1" applyAlignment="1" applyProtection="1">
      <alignment horizontal="left" vertical="top" wrapText="1"/>
      <protection hidden="1"/>
    </xf>
    <xf numFmtId="49" fontId="42" fillId="3" borderId="0" xfId="0" applyNumberFormat="1" applyFont="1" applyFill="1" applyAlignment="1" applyProtection="1">
      <alignment horizontal="left" vertical="top" wrapText="1"/>
      <protection hidden="1"/>
    </xf>
    <xf numFmtId="0" fontId="40" fillId="3" borderId="0" xfId="0" applyFont="1" applyFill="1" applyAlignment="1" applyProtection="1">
      <alignment horizontal="center" vertical="top" wrapText="1"/>
      <protection hidden="1"/>
    </xf>
    <xf numFmtId="0" fontId="40" fillId="3" borderId="0" xfId="0" applyFont="1" applyFill="1" applyAlignment="1" applyProtection="1">
      <alignment horizontal="justify" wrapText="1"/>
      <protection hidden="1"/>
    </xf>
    <xf numFmtId="0" fontId="40" fillId="3" borderId="0" xfId="0" applyFont="1" applyFill="1" applyAlignment="1" applyProtection="1">
      <alignment horizontal="left" wrapText="1"/>
      <protection hidden="1"/>
    </xf>
    <xf numFmtId="0" fontId="40" fillId="3" borderId="0" xfId="0" applyFont="1" applyFill="1" applyAlignment="1" applyProtection="1">
      <alignment horizontal="right" vertical="center" wrapText="1"/>
      <protection hidden="1"/>
    </xf>
    <xf numFmtId="0" fontId="0" fillId="3" borderId="0" xfId="0" applyFill="1" applyAlignment="1" applyProtection="1">
      <alignment horizontal="center"/>
      <protection hidden="1"/>
    </xf>
    <xf numFmtId="0" fontId="43" fillId="0" borderId="0" xfId="0" applyFont="1" applyAlignment="1" applyProtection="1">
      <alignment horizontal="center" vertical="center"/>
      <protection hidden="1"/>
    </xf>
    <xf numFmtId="0" fontId="0" fillId="3" borderId="0" xfId="0" applyFill="1" applyAlignment="1" applyProtection="1">
      <alignment horizontal="center" vertical="center" wrapText="1"/>
      <protection hidden="1"/>
    </xf>
    <xf numFmtId="0" fontId="9" fillId="0" borderId="0" xfId="0" applyFont="1" applyAlignment="1" applyProtection="1">
      <alignment horizontal="left"/>
      <protection hidden="1"/>
    </xf>
    <xf numFmtId="0" fontId="2" fillId="0" borderId="0" xfId="0" applyFont="1" applyProtection="1">
      <protection hidden="1"/>
    </xf>
    <xf numFmtId="0" fontId="48" fillId="0" borderId="0" xfId="0" applyFont="1" applyAlignment="1" applyProtection="1">
      <alignment horizontal="left" wrapText="1"/>
      <protection hidden="1"/>
    </xf>
    <xf numFmtId="169" fontId="49" fillId="0" borderId="0" xfId="0" applyNumberFormat="1" applyFont="1" applyAlignment="1" applyProtection="1">
      <alignment horizontal="center"/>
      <protection hidden="1"/>
    </xf>
    <xf numFmtId="166" fontId="48" fillId="0" borderId="0" xfId="0" applyNumberFormat="1" applyFont="1" applyAlignment="1" applyProtection="1">
      <alignment horizontal="center"/>
      <protection hidden="1"/>
    </xf>
    <xf numFmtId="0" fontId="48" fillId="0" borderId="0" xfId="0" applyFont="1" applyAlignment="1" applyProtection="1">
      <alignment horizontal="left"/>
      <protection hidden="1"/>
    </xf>
    <xf numFmtId="3" fontId="8" fillId="0" borderId="0" xfId="0" applyNumberFormat="1" applyFont="1" applyProtection="1">
      <protection hidden="1"/>
    </xf>
    <xf numFmtId="3" fontId="0" fillId="0" borderId="0" xfId="0" applyNumberFormat="1" applyProtection="1">
      <protection hidden="1"/>
    </xf>
    <xf numFmtId="169" fontId="48" fillId="0" borderId="0" xfId="0" applyNumberFormat="1" applyFont="1" applyAlignment="1" applyProtection="1">
      <alignment horizontal="center"/>
      <protection hidden="1"/>
    </xf>
    <xf numFmtId="0" fontId="48" fillId="0" borderId="0" xfId="0" applyFont="1" applyAlignment="1">
      <alignment horizontal="center"/>
    </xf>
    <xf numFmtId="0" fontId="48" fillId="0" borderId="0" xfId="0" applyFont="1" applyAlignment="1" applyProtection="1">
      <alignment horizontal="center"/>
      <protection hidden="1"/>
    </xf>
    <xf numFmtId="0" fontId="126" fillId="0" borderId="10" xfId="0" applyFont="1" applyBorder="1" applyAlignment="1" applyProtection="1">
      <alignment horizontal="center"/>
      <protection hidden="1"/>
    </xf>
    <xf numFmtId="169" fontId="9" fillId="0" borderId="0" xfId="0" applyNumberFormat="1" applyFont="1" applyAlignment="1" applyProtection="1">
      <alignment horizontal="center"/>
      <protection hidden="1"/>
    </xf>
    <xf numFmtId="0" fontId="8" fillId="0" borderId="0" xfId="0" applyFont="1" applyAlignment="1">
      <alignment horizontal="center"/>
    </xf>
    <xf numFmtId="1" fontId="105" fillId="0" borderId="10" xfId="0" applyNumberFormat="1" applyFont="1" applyBorder="1" applyAlignment="1" applyProtection="1">
      <alignment horizontal="center"/>
      <protection hidden="1"/>
    </xf>
    <xf numFmtId="1" fontId="105" fillId="0" borderId="22" xfId="0" applyNumberFormat="1" applyFont="1" applyBorder="1" applyAlignment="1" applyProtection="1">
      <alignment horizontal="center"/>
      <protection hidden="1"/>
    </xf>
    <xf numFmtId="0" fontId="8" fillId="0" borderId="0" xfId="0" applyFont="1" applyAlignment="1" applyProtection="1">
      <alignment horizontal="center"/>
      <protection hidden="1"/>
    </xf>
    <xf numFmtId="2" fontId="105" fillId="0" borderId="10" xfId="0" applyNumberFormat="1" applyFont="1" applyBorder="1" applyAlignment="1" applyProtection="1">
      <alignment horizontal="center"/>
      <protection hidden="1"/>
    </xf>
    <xf numFmtId="0" fontId="45" fillId="0" borderId="0" xfId="0" applyFont="1" applyAlignment="1" applyProtection="1">
      <alignment horizontal="left"/>
      <protection hidden="1"/>
    </xf>
    <xf numFmtId="0" fontId="46" fillId="0" borderId="0" xfId="0" applyFont="1" applyAlignment="1" applyProtection="1">
      <alignment horizontal="left"/>
      <protection hidden="1"/>
    </xf>
    <xf numFmtId="0" fontId="8" fillId="0" borderId="0" xfId="0" applyFont="1" applyAlignment="1" applyProtection="1">
      <alignment horizontal="left"/>
      <protection hidden="1"/>
    </xf>
    <xf numFmtId="0" fontId="8" fillId="0" borderId="0" xfId="0" quotePrefix="1" applyFont="1" applyAlignment="1" applyProtection="1">
      <alignment horizontal="center" wrapText="1"/>
      <protection hidden="1"/>
    </xf>
    <xf numFmtId="0" fontId="8" fillId="0" borderId="0" xfId="0" applyFont="1" applyAlignment="1" applyProtection="1">
      <alignment horizontal="center" wrapText="1"/>
      <protection hidden="1"/>
    </xf>
    <xf numFmtId="0" fontId="8" fillId="0" borderId="0" xfId="0" applyFont="1" applyAlignment="1" applyProtection="1">
      <alignment horizontal="right"/>
      <protection hidden="1"/>
    </xf>
    <xf numFmtId="49" fontId="8" fillId="0" borderId="0" xfId="0" applyNumberFormat="1" applyFont="1" applyAlignment="1" applyProtection="1">
      <alignment horizontal="center" wrapText="1"/>
      <protection hidden="1"/>
    </xf>
    <xf numFmtId="169" fontId="6" fillId="0" borderId="0" xfId="0" applyNumberFormat="1" applyFont="1" applyAlignment="1" applyProtection="1">
      <alignment horizontal="center"/>
      <protection hidden="1"/>
    </xf>
    <xf numFmtId="0" fontId="8" fillId="0" borderId="0" xfId="0" applyFont="1" applyProtection="1">
      <protection hidden="1"/>
    </xf>
    <xf numFmtId="0" fontId="9" fillId="0" borderId="0" xfId="0" applyFont="1" applyAlignment="1" applyProtection="1">
      <alignment horizontal="center"/>
      <protection hidden="1"/>
    </xf>
    <xf numFmtId="169" fontId="48" fillId="0" borderId="0" xfId="0" applyNumberFormat="1" applyFont="1" applyAlignment="1">
      <alignment horizontal="center"/>
    </xf>
    <xf numFmtId="0" fontId="44" fillId="0" borderId="0" xfId="0" applyFont="1" applyAlignment="1">
      <alignment horizontal="center"/>
    </xf>
    <xf numFmtId="2" fontId="48" fillId="0" borderId="0" xfId="0" applyNumberFormat="1" applyFont="1" applyAlignment="1" applyProtection="1">
      <alignment horizontal="center"/>
      <protection hidden="1"/>
    </xf>
    <xf numFmtId="2" fontId="8" fillId="0" borderId="0" xfId="0" applyNumberFormat="1" applyFont="1" applyAlignment="1" applyProtection="1">
      <alignment horizontal="center"/>
      <protection hidden="1"/>
    </xf>
    <xf numFmtId="169" fontId="49" fillId="0" borderId="0" xfId="0" applyNumberFormat="1" applyFont="1" applyAlignment="1">
      <alignment horizontal="center"/>
    </xf>
    <xf numFmtId="0" fontId="105" fillId="0" borderId="10" xfId="0" applyFont="1" applyBorder="1" applyAlignment="1" applyProtection="1">
      <alignment horizontal="center"/>
      <protection hidden="1"/>
    </xf>
    <xf numFmtId="0" fontId="126" fillId="0" borderId="10" xfId="0" applyFont="1" applyBorder="1" applyAlignment="1" applyProtection="1">
      <alignment horizontal="left"/>
      <protection hidden="1"/>
    </xf>
    <xf numFmtId="1" fontId="105" fillId="0" borderId="29" xfId="0" applyNumberFormat="1" applyFont="1" applyBorder="1" applyAlignment="1" applyProtection="1">
      <alignment horizontal="center"/>
      <protection hidden="1"/>
    </xf>
    <xf numFmtId="0" fontId="105" fillId="0" borderId="30" xfId="0" applyFont="1" applyBorder="1" applyAlignment="1" applyProtection="1">
      <alignment horizontal="center"/>
      <protection hidden="1"/>
    </xf>
    <xf numFmtId="0" fontId="8" fillId="0" borderId="48" xfId="0" applyFont="1" applyBorder="1" applyAlignment="1" applyProtection="1">
      <alignment horizontal="center"/>
      <protection hidden="1"/>
    </xf>
    <xf numFmtId="0" fontId="8" fillId="0" borderId="8" xfId="0" applyFont="1" applyBorder="1" applyAlignment="1" applyProtection="1">
      <alignment horizontal="center"/>
      <protection hidden="1"/>
    </xf>
    <xf numFmtId="0" fontId="8" fillId="0" borderId="23" xfId="0" applyFont="1" applyBorder="1" applyAlignment="1" applyProtection="1">
      <alignment horizontal="center"/>
      <protection hidden="1"/>
    </xf>
    <xf numFmtId="0" fontId="0" fillId="0" borderId="0" xfId="0" applyAlignment="1" applyProtection="1">
      <alignment horizontal="center" vertical="center" wrapText="1"/>
      <protection hidden="1"/>
    </xf>
    <xf numFmtId="1" fontId="9" fillId="0" borderId="0" xfId="0" applyNumberFormat="1" applyFont="1" applyAlignment="1" applyProtection="1">
      <alignment horizontal="center"/>
      <protection hidden="1"/>
    </xf>
    <xf numFmtId="169" fontId="9" fillId="0" borderId="0" xfId="0" applyNumberFormat="1" applyFont="1" applyAlignment="1" applyProtection="1">
      <alignment horizontal="left"/>
      <protection hidden="1"/>
    </xf>
    <xf numFmtId="3" fontId="9" fillId="0" borderId="0" xfId="0" applyNumberFormat="1" applyFont="1" applyAlignment="1" applyProtection="1">
      <alignment horizontal="center"/>
      <protection hidden="1"/>
    </xf>
    <xf numFmtId="0" fontId="39" fillId="15" borderId="0" xfId="2" applyFont="1" applyFill="1" applyAlignment="1" applyProtection="1">
      <alignment horizontal="center"/>
      <protection hidden="1"/>
    </xf>
    <xf numFmtId="3" fontId="11" fillId="8" borderId="10" xfId="2" applyNumberFormat="1" applyFont="1" applyFill="1" applyBorder="1" applyAlignment="1" applyProtection="1">
      <alignment horizontal="center"/>
      <protection hidden="1"/>
    </xf>
    <xf numFmtId="3" fontId="11" fillId="8" borderId="9" xfId="2" applyNumberFormat="1" applyFont="1" applyFill="1" applyBorder="1" applyAlignment="1" applyProtection="1">
      <alignment horizontal="center"/>
      <protection hidden="1"/>
    </xf>
    <xf numFmtId="169" fontId="11" fillId="0" borderId="7" xfId="2" applyNumberFormat="1" applyFont="1" applyBorder="1" applyAlignment="1" applyProtection="1">
      <alignment horizontal="center"/>
      <protection hidden="1"/>
    </xf>
    <xf numFmtId="169" fontId="11" fillId="0" borderId="23" xfId="2" applyNumberFormat="1" applyFont="1" applyBorder="1" applyAlignment="1" applyProtection="1">
      <alignment horizontal="center"/>
      <protection hidden="1"/>
    </xf>
    <xf numFmtId="169" fontId="28" fillId="0" borderId="7" xfId="2" applyNumberFormat="1" applyFont="1" applyBorder="1" applyAlignment="1" applyProtection="1">
      <alignment horizontal="center"/>
      <protection hidden="1"/>
    </xf>
    <xf numFmtId="169" fontId="28" fillId="0" borderId="23" xfId="2" applyNumberFormat="1" applyFont="1" applyBorder="1" applyAlignment="1" applyProtection="1">
      <alignment horizontal="center"/>
      <protection hidden="1"/>
    </xf>
    <xf numFmtId="169" fontId="59" fillId="5" borderId="7" xfId="2" applyNumberFormat="1" applyFont="1" applyFill="1" applyBorder="1" applyAlignment="1" applyProtection="1">
      <alignment horizontal="center"/>
      <protection hidden="1"/>
    </xf>
    <xf numFmtId="169" fontId="59" fillId="5" borderId="23" xfId="2" applyNumberFormat="1" applyFont="1" applyFill="1" applyBorder="1" applyAlignment="1" applyProtection="1">
      <alignment horizontal="center"/>
      <protection hidden="1"/>
    </xf>
    <xf numFmtId="169" fontId="28" fillId="5" borderId="7" xfId="2" applyNumberFormat="1" applyFont="1" applyFill="1" applyBorder="1" applyAlignment="1" applyProtection="1">
      <alignment horizontal="center"/>
      <protection hidden="1"/>
    </xf>
    <xf numFmtId="169" fontId="28" fillId="5" borderId="23" xfId="2" applyNumberFormat="1" applyFont="1" applyFill="1" applyBorder="1" applyAlignment="1" applyProtection="1">
      <alignment horizontal="center"/>
      <protection hidden="1"/>
    </xf>
    <xf numFmtId="169" fontId="106" fillId="5" borderId="7" xfId="0" applyNumberFormat="1" applyFont="1" applyFill="1" applyBorder="1" applyAlignment="1">
      <alignment horizontal="center"/>
    </xf>
    <xf numFmtId="169" fontId="106" fillId="5" borderId="23" xfId="0" applyNumberFormat="1" applyFont="1" applyFill="1" applyBorder="1" applyAlignment="1">
      <alignment horizontal="center"/>
    </xf>
    <xf numFmtId="1" fontId="26" fillId="23" borderId="10" xfId="2" applyNumberFormat="1" applyFont="1" applyFill="1" applyBorder="1" applyAlignment="1" applyProtection="1">
      <alignment horizontal="center" vertical="center"/>
      <protection hidden="1"/>
    </xf>
    <xf numFmtId="3" fontId="108" fillId="23" borderId="10" xfId="2" applyNumberFormat="1" applyFont="1" applyFill="1" applyBorder="1" applyAlignment="1" applyProtection="1">
      <alignment horizontal="center" vertical="center"/>
      <protection hidden="1"/>
    </xf>
    <xf numFmtId="0" fontId="108" fillId="23" borderId="10" xfId="2" applyFont="1" applyFill="1" applyBorder="1" applyAlignment="1" applyProtection="1">
      <alignment horizontal="center" vertical="center"/>
      <protection hidden="1"/>
    </xf>
    <xf numFmtId="3" fontId="25" fillId="19" borderId="7" xfId="2" applyNumberFormat="1" applyFont="1" applyFill="1" applyBorder="1" applyAlignment="1" applyProtection="1">
      <alignment horizontal="center"/>
      <protection hidden="1"/>
    </xf>
    <xf numFmtId="3" fontId="25" fillId="19" borderId="23" xfId="2" applyNumberFormat="1" applyFont="1" applyFill="1" applyBorder="1" applyAlignment="1" applyProtection="1">
      <alignment horizontal="center"/>
      <protection hidden="1"/>
    </xf>
    <xf numFmtId="4" fontId="64" fillId="0" borderId="0" xfId="2" applyNumberFormat="1" applyFont="1" applyAlignment="1" applyProtection="1">
      <alignment horizontal="center"/>
      <protection hidden="1"/>
    </xf>
    <xf numFmtId="4" fontId="39" fillId="0" borderId="0" xfId="2" applyNumberFormat="1" applyFont="1" applyAlignment="1" applyProtection="1">
      <alignment horizontal="center"/>
      <protection hidden="1"/>
    </xf>
    <xf numFmtId="169" fontId="21" fillId="5" borderId="0" xfId="2" applyNumberFormat="1" applyFont="1" applyFill="1" applyAlignment="1" applyProtection="1">
      <alignment horizontal="center"/>
      <protection hidden="1"/>
    </xf>
    <xf numFmtId="169" fontId="11" fillId="5" borderId="7" xfId="2" applyNumberFormat="1" applyFont="1" applyFill="1" applyBorder="1" applyAlignment="1" applyProtection="1">
      <alignment horizontal="center"/>
      <protection hidden="1"/>
    </xf>
    <xf numFmtId="169" fontId="11" fillId="5" borderId="23" xfId="2" applyNumberFormat="1" applyFont="1" applyFill="1" applyBorder="1" applyAlignment="1" applyProtection="1">
      <alignment horizontal="center"/>
      <protection hidden="1"/>
    </xf>
    <xf numFmtId="0" fontId="18" fillId="0" borderId="7" xfId="2" applyFont="1" applyBorder="1" applyAlignment="1" applyProtection="1">
      <alignment horizontal="center"/>
      <protection hidden="1"/>
    </xf>
    <xf numFmtId="0" fontId="18" fillId="0" borderId="8" xfId="2" applyFont="1" applyBorder="1" applyAlignment="1" applyProtection="1">
      <alignment horizontal="center"/>
      <protection hidden="1"/>
    </xf>
    <xf numFmtId="0" fontId="39" fillId="0" borderId="7" xfId="2" applyFont="1" applyBorder="1" applyAlignment="1" applyProtection="1">
      <alignment horizontal="center"/>
      <protection hidden="1"/>
    </xf>
    <xf numFmtId="0" fontId="39" fillId="0" borderId="8" xfId="2" applyFont="1" applyBorder="1" applyAlignment="1" applyProtection="1">
      <alignment horizontal="center"/>
      <protection hidden="1"/>
    </xf>
    <xf numFmtId="0" fontId="39" fillId="0" borderId="23" xfId="2" applyFont="1" applyBorder="1" applyAlignment="1" applyProtection="1">
      <alignment horizontal="center"/>
      <protection hidden="1"/>
    </xf>
    <xf numFmtId="3" fontId="11" fillId="8" borderId="7" xfId="2" applyNumberFormat="1" applyFont="1" applyFill="1" applyBorder="1" applyAlignment="1" applyProtection="1">
      <alignment horizontal="center"/>
      <protection hidden="1"/>
    </xf>
    <xf numFmtId="3" fontId="11" fillId="8" borderId="8" xfId="2" applyNumberFormat="1" applyFont="1" applyFill="1" applyBorder="1" applyAlignment="1" applyProtection="1">
      <alignment horizontal="center"/>
      <protection hidden="1"/>
    </xf>
    <xf numFmtId="3" fontId="11" fillId="8" borderId="23" xfId="2" applyNumberFormat="1" applyFont="1" applyFill="1" applyBorder="1" applyAlignment="1" applyProtection="1">
      <alignment horizontal="center"/>
      <protection hidden="1"/>
    </xf>
    <xf numFmtId="3" fontId="37" fillId="19" borderId="7" xfId="2" applyNumberFormat="1" applyFont="1" applyFill="1" applyBorder="1" applyAlignment="1" applyProtection="1">
      <alignment horizontal="center"/>
      <protection hidden="1"/>
    </xf>
    <xf numFmtId="3" fontId="37" fillId="19" borderId="23" xfId="2" applyNumberFormat="1" applyFont="1" applyFill="1" applyBorder="1" applyAlignment="1" applyProtection="1">
      <alignment horizontal="center"/>
      <protection hidden="1"/>
    </xf>
    <xf numFmtId="169" fontId="28" fillId="5" borderId="7" xfId="2" quotePrefix="1" applyNumberFormat="1" applyFont="1" applyFill="1" applyBorder="1" applyAlignment="1" applyProtection="1">
      <alignment horizontal="center"/>
      <protection hidden="1"/>
    </xf>
    <xf numFmtId="0" fontId="7" fillId="8" borderId="7" xfId="2" applyFont="1" applyFill="1" applyBorder="1" applyAlignment="1" applyProtection="1">
      <alignment horizontal="center"/>
      <protection hidden="1"/>
    </xf>
    <xf numFmtId="0" fontId="7" fillId="8" borderId="23" xfId="2" applyFont="1" applyFill="1" applyBorder="1" applyAlignment="1" applyProtection="1">
      <alignment horizontal="center"/>
      <protection hidden="1"/>
    </xf>
    <xf numFmtId="0" fontId="12" fillId="0" borderId="1" xfId="2" applyFont="1" applyBorder="1" applyAlignment="1" applyProtection="1">
      <alignment horizontal="center"/>
      <protection hidden="1"/>
    </xf>
    <xf numFmtId="0" fontId="12" fillId="0" borderId="3" xfId="2" applyFont="1" applyBorder="1" applyAlignment="1" applyProtection="1">
      <alignment horizontal="center"/>
      <protection hidden="1"/>
    </xf>
    <xf numFmtId="169" fontId="18" fillId="5" borderId="7" xfId="2" applyNumberFormat="1" applyFont="1" applyFill="1" applyBorder="1" applyAlignment="1" applyProtection="1">
      <alignment horizontal="center"/>
      <protection hidden="1"/>
    </xf>
    <xf numFmtId="169" fontId="18" fillId="5" borderId="23" xfId="2" applyNumberFormat="1" applyFont="1" applyFill="1" applyBorder="1" applyAlignment="1" applyProtection="1">
      <alignment horizontal="center"/>
      <protection hidden="1"/>
    </xf>
    <xf numFmtId="3" fontId="39" fillId="0" borderId="0" xfId="2" applyNumberFormat="1" applyFont="1" applyAlignment="1" applyProtection="1">
      <alignment horizontal="center"/>
      <protection hidden="1"/>
    </xf>
    <xf numFmtId="0" fontId="39" fillId="0" borderId="0" xfId="2" applyFont="1" applyAlignment="1" applyProtection="1">
      <alignment horizontal="center"/>
      <protection hidden="1"/>
    </xf>
    <xf numFmtId="0" fontId="50" fillId="0" borderId="1" xfId="3" applyBorder="1" applyProtection="1">
      <protection hidden="1"/>
    </xf>
    <xf numFmtId="0" fontId="50" fillId="0" borderId="2" xfId="3" applyBorder="1" applyProtection="1">
      <protection hidden="1"/>
    </xf>
    <xf numFmtId="0" fontId="50" fillId="0" borderId="3" xfId="3" applyBorder="1" applyProtection="1">
      <protection hidden="1"/>
    </xf>
    <xf numFmtId="0" fontId="50" fillId="0" borderId="24" xfId="3" applyBorder="1" applyProtection="1">
      <protection hidden="1"/>
    </xf>
    <xf numFmtId="0" fontId="50" fillId="0" borderId="0" xfId="3" applyProtection="1">
      <protection hidden="1"/>
    </xf>
    <xf numFmtId="0" fontId="50" fillId="0" borderId="26" xfId="3" applyBorder="1" applyProtection="1">
      <protection hidden="1"/>
    </xf>
    <xf numFmtId="0" fontId="50" fillId="0" borderId="4" xfId="3" applyBorder="1" applyProtection="1">
      <protection hidden="1"/>
    </xf>
    <xf numFmtId="0" fontId="50" fillId="0" borderId="5" xfId="3" applyBorder="1" applyProtection="1">
      <protection hidden="1"/>
    </xf>
    <xf numFmtId="0" fontId="50" fillId="0" borderId="6" xfId="3" applyBorder="1" applyProtection="1">
      <protection hidden="1"/>
    </xf>
    <xf numFmtId="0" fontId="50" fillId="0" borderId="7" xfId="3" applyBorder="1" applyProtection="1">
      <protection hidden="1"/>
    </xf>
    <xf numFmtId="0" fontId="50" fillId="0" borderId="8" xfId="3" applyBorder="1" applyProtection="1">
      <protection hidden="1"/>
    </xf>
    <xf numFmtId="0" fontId="50" fillId="0" borderId="23" xfId="3" applyBorder="1" applyProtection="1">
      <protection hidden="1"/>
    </xf>
    <xf numFmtId="0" fontId="51" fillId="0" borderId="7" xfId="3" applyFont="1" applyBorder="1" applyAlignment="1" applyProtection="1">
      <alignment horizontal="left" vertical="center" wrapText="1"/>
      <protection hidden="1"/>
    </xf>
    <xf numFmtId="0" fontId="50" fillId="0" borderId="2" xfId="3" applyBorder="1" applyAlignment="1" applyProtection="1">
      <alignment wrapText="1"/>
      <protection hidden="1"/>
    </xf>
    <xf numFmtId="0" fontId="50" fillId="0" borderId="3" xfId="3" applyBorder="1" applyAlignment="1" applyProtection="1">
      <alignment wrapText="1"/>
      <protection hidden="1"/>
    </xf>
    <xf numFmtId="0" fontId="50" fillId="0" borderId="24" xfId="3" applyBorder="1" applyAlignment="1" applyProtection="1">
      <alignment wrapText="1"/>
      <protection hidden="1"/>
    </xf>
    <xf numFmtId="0" fontId="50" fillId="0" borderId="0" xfId="3" applyAlignment="1" applyProtection="1">
      <alignment wrapText="1"/>
      <protection hidden="1"/>
    </xf>
    <xf numFmtId="0" fontId="50" fillId="0" borderId="26" xfId="3" applyBorder="1" applyAlignment="1" applyProtection="1">
      <alignment wrapText="1"/>
      <protection hidden="1"/>
    </xf>
    <xf numFmtId="0" fontId="50" fillId="0" borderId="4" xfId="3" applyBorder="1" applyAlignment="1" applyProtection="1">
      <alignment wrapText="1"/>
      <protection hidden="1"/>
    </xf>
    <xf numFmtId="0" fontId="50" fillId="0" borderId="5" xfId="3" applyBorder="1" applyAlignment="1" applyProtection="1">
      <alignment wrapText="1"/>
      <protection hidden="1"/>
    </xf>
    <xf numFmtId="0" fontId="50" fillId="0" borderId="6" xfId="3" applyBorder="1" applyAlignment="1" applyProtection="1">
      <alignment wrapText="1"/>
      <protection hidden="1"/>
    </xf>
    <xf numFmtId="0" fontId="53" fillId="0" borderId="1" xfId="3" applyFont="1" applyBorder="1" applyAlignment="1" applyProtection="1">
      <alignment horizontal="center" vertical="center" wrapText="1"/>
      <protection locked="0"/>
    </xf>
    <xf numFmtId="0" fontId="50" fillId="0" borderId="2" xfId="3" applyBorder="1" applyAlignment="1" applyProtection="1">
      <alignment wrapText="1"/>
      <protection locked="0"/>
    </xf>
    <xf numFmtId="0" fontId="50" fillId="0" borderId="3" xfId="3" applyBorder="1" applyAlignment="1" applyProtection="1">
      <alignment wrapText="1"/>
      <protection locked="0"/>
    </xf>
    <xf numFmtId="0" fontId="50" fillId="0" borderId="24" xfId="3" applyBorder="1" applyAlignment="1" applyProtection="1">
      <alignment wrapText="1"/>
      <protection locked="0"/>
    </xf>
    <xf numFmtId="0" fontId="50" fillId="0" borderId="0" xfId="3" applyAlignment="1" applyProtection="1">
      <alignment wrapText="1"/>
      <protection locked="0"/>
    </xf>
    <xf numFmtId="0" fontId="50" fillId="0" borderId="26" xfId="3" applyBorder="1" applyAlignment="1" applyProtection="1">
      <alignment wrapText="1"/>
      <protection locked="0"/>
    </xf>
    <xf numFmtId="0" fontId="50" fillId="0" borderId="4" xfId="3" applyBorder="1" applyAlignment="1" applyProtection="1">
      <alignment wrapText="1"/>
      <protection locked="0"/>
    </xf>
    <xf numFmtId="0" fontId="50" fillId="0" borderId="5" xfId="3" applyBorder="1" applyAlignment="1" applyProtection="1">
      <alignment wrapText="1"/>
      <protection locked="0"/>
    </xf>
    <xf numFmtId="0" fontId="50" fillId="0" borderId="6" xfId="3" applyBorder="1" applyAlignment="1" applyProtection="1">
      <alignment wrapText="1"/>
      <protection locked="0"/>
    </xf>
    <xf numFmtId="0" fontId="54" fillId="0" borderId="1" xfId="3" applyFont="1" applyBorder="1" applyAlignment="1" applyProtection="1">
      <alignment horizontal="center" vertical="center" wrapText="1"/>
      <protection locked="0"/>
    </xf>
    <xf numFmtId="49" fontId="53" fillId="0" borderId="0" xfId="3" applyNumberFormat="1" applyFont="1" applyAlignment="1" applyProtection="1">
      <alignment horizontal="left"/>
      <protection hidden="1"/>
    </xf>
    <xf numFmtId="0" fontId="53" fillId="0" borderId="0" xfId="3" applyFont="1" applyAlignment="1" applyProtection="1">
      <alignment horizontal="left"/>
      <protection hidden="1"/>
    </xf>
    <xf numFmtId="0" fontId="53" fillId="0" borderId="0" xfId="3" applyFont="1" applyAlignment="1" applyProtection="1">
      <alignment horizontal="center"/>
      <protection hidden="1"/>
    </xf>
    <xf numFmtId="0" fontId="53" fillId="0" borderId="26" xfId="3" applyFont="1" applyBorder="1" applyAlignment="1" applyProtection="1">
      <alignment horizontal="center"/>
      <protection hidden="1"/>
    </xf>
    <xf numFmtId="0" fontId="50" fillId="0" borderId="0" xfId="3" applyAlignment="1" applyProtection="1">
      <alignment horizontal="left"/>
      <protection hidden="1"/>
    </xf>
    <xf numFmtId="0" fontId="53" fillId="0" borderId="26" xfId="3" applyFont="1" applyBorder="1" applyAlignment="1" applyProtection="1">
      <alignment horizontal="left"/>
      <protection hidden="1"/>
    </xf>
    <xf numFmtId="0" fontId="53" fillId="0" borderId="5" xfId="3" applyFont="1" applyBorder="1" applyAlignment="1" applyProtection="1">
      <alignment horizontal="center" vertical="center"/>
      <protection hidden="1"/>
    </xf>
    <xf numFmtId="0" fontId="53" fillId="0" borderId="6" xfId="3" applyFont="1" applyBorder="1" applyAlignment="1" applyProtection="1">
      <alignment horizontal="center" vertical="center"/>
      <protection hidden="1"/>
    </xf>
    <xf numFmtId="0" fontId="53" fillId="0" borderId="2" xfId="3" applyFont="1" applyBorder="1" applyAlignment="1" applyProtection="1">
      <alignment horizontal="center"/>
      <protection hidden="1"/>
    </xf>
    <xf numFmtId="0" fontId="27" fillId="0" borderId="0" xfId="3" applyFont="1" applyAlignment="1" applyProtection="1">
      <alignment horizontal="center"/>
      <protection hidden="1"/>
    </xf>
    <xf numFmtId="0" fontId="53" fillId="0" borderId="1" xfId="3" applyFont="1" applyBorder="1" applyAlignment="1" applyProtection="1">
      <alignment horizontal="center" vertical="center"/>
      <protection hidden="1"/>
    </xf>
    <xf numFmtId="0" fontId="53" fillId="0" borderId="2" xfId="3" applyFont="1" applyBorder="1" applyAlignment="1" applyProtection="1">
      <alignment horizontal="center" vertical="center"/>
      <protection hidden="1"/>
    </xf>
    <xf numFmtId="0" fontId="53" fillId="0" borderId="3" xfId="3" applyFont="1" applyBorder="1" applyAlignment="1" applyProtection="1">
      <alignment horizontal="center" vertical="center"/>
      <protection hidden="1"/>
    </xf>
    <xf numFmtId="0" fontId="53" fillId="0" borderId="24" xfId="3" applyFont="1" applyBorder="1" applyAlignment="1" applyProtection="1">
      <alignment horizontal="center" vertical="center"/>
      <protection hidden="1"/>
    </xf>
    <xf numFmtId="0" fontId="53" fillId="0" borderId="0" xfId="3" applyFont="1" applyAlignment="1" applyProtection="1">
      <alignment horizontal="center" vertical="center"/>
      <protection hidden="1"/>
    </xf>
    <xf numFmtId="0" fontId="53" fillId="0" borderId="26" xfId="3" applyFont="1" applyBorder="1" applyAlignment="1" applyProtection="1">
      <alignment horizontal="center" vertical="center"/>
      <protection hidden="1"/>
    </xf>
    <xf numFmtId="0" fontId="27" fillId="0" borderId="0" xfId="3" applyFont="1" applyAlignment="1" applyProtection="1">
      <alignment horizontal="center" vertical="center"/>
      <protection hidden="1"/>
    </xf>
    <xf numFmtId="0" fontId="53" fillId="0" borderId="0" xfId="3" applyFont="1" applyAlignment="1" applyProtection="1">
      <alignment horizontal="left" vertical="top" wrapText="1"/>
      <protection hidden="1"/>
    </xf>
    <xf numFmtId="0" fontId="53" fillId="0" borderId="5" xfId="3" applyFont="1" applyBorder="1" applyAlignment="1" applyProtection="1">
      <alignment horizontal="center"/>
      <protection hidden="1"/>
    </xf>
    <xf numFmtId="0" fontId="56" fillId="0" borderId="0" xfId="3" applyFont="1" applyAlignment="1" applyProtection="1">
      <alignment horizontal="center" vertical="top" wrapText="1"/>
      <protection hidden="1"/>
    </xf>
    <xf numFmtId="0" fontId="56" fillId="0" borderId="0" xfId="3" applyFont="1" applyAlignment="1" applyProtection="1">
      <alignment horizontal="center"/>
      <protection hidden="1"/>
    </xf>
    <xf numFmtId="14" fontId="53" fillId="0" borderId="5" xfId="3" applyNumberFormat="1" applyFont="1" applyBorder="1" applyAlignment="1" applyProtection="1">
      <alignment horizontal="center"/>
      <protection hidden="1"/>
    </xf>
    <xf numFmtId="0" fontId="56" fillId="0" borderId="24" xfId="3" applyFont="1" applyBorder="1" applyAlignment="1" applyProtection="1">
      <alignment horizontal="center" wrapText="1"/>
      <protection hidden="1"/>
    </xf>
    <xf numFmtId="0" fontId="56" fillId="0" borderId="0" xfId="3" applyFont="1" applyAlignment="1" applyProtection="1">
      <alignment horizontal="center" wrapText="1"/>
      <protection hidden="1"/>
    </xf>
    <xf numFmtId="0" fontId="56" fillId="0" borderId="26" xfId="3" applyFont="1" applyBorder="1" applyAlignment="1" applyProtection="1">
      <alignment horizontal="center" wrapText="1"/>
      <protection hidden="1"/>
    </xf>
    <xf numFmtId="49" fontId="56" fillId="0" borderId="24" xfId="3" applyNumberFormat="1" applyFont="1" applyBorder="1" applyAlignment="1" applyProtection="1">
      <alignment horizontal="center"/>
      <protection hidden="1"/>
    </xf>
    <xf numFmtId="0" fontId="56" fillId="0" borderId="26" xfId="3" applyFont="1" applyBorder="1" applyAlignment="1" applyProtection="1">
      <alignment horizontal="center"/>
      <protection hidden="1"/>
    </xf>
    <xf numFmtId="0" fontId="50" fillId="0" borderId="24" xfId="3" applyBorder="1" applyAlignment="1" applyProtection="1">
      <alignment horizontal="center" vertical="center" wrapText="1"/>
      <protection hidden="1"/>
    </xf>
    <xf numFmtId="0" fontId="50" fillId="0" borderId="0" xfId="3" applyAlignment="1" applyProtection="1">
      <alignment horizontal="center" vertical="center" wrapText="1"/>
      <protection hidden="1"/>
    </xf>
    <xf numFmtId="0" fontId="50" fillId="0" borderId="26" xfId="3" applyBorder="1" applyAlignment="1" applyProtection="1">
      <alignment horizontal="center" vertical="center" wrapText="1"/>
      <protection hidden="1"/>
    </xf>
    <xf numFmtId="0" fontId="53" fillId="3" borderId="16" xfId="0" applyFont="1" applyFill="1" applyBorder="1" applyAlignment="1">
      <alignment horizontal="center"/>
    </xf>
    <xf numFmtId="0" fontId="53" fillId="3" borderId="17" xfId="0" applyFont="1" applyFill="1" applyBorder="1" applyAlignment="1">
      <alignment horizontal="center"/>
    </xf>
    <xf numFmtId="0" fontId="53" fillId="3" borderId="18" xfId="0" applyFont="1" applyFill="1" applyBorder="1" applyAlignment="1">
      <alignment horizontal="center"/>
    </xf>
    <xf numFmtId="0" fontId="50" fillId="3" borderId="16" xfId="0" applyFont="1" applyFill="1" applyBorder="1" applyAlignment="1">
      <alignment horizontal="center"/>
    </xf>
    <xf numFmtId="0" fontId="50" fillId="3" borderId="17" xfId="0" applyFont="1" applyFill="1" applyBorder="1" applyAlignment="1">
      <alignment horizontal="center"/>
    </xf>
    <xf numFmtId="0" fontId="50" fillId="3" borderId="18" xfId="0" applyFont="1" applyFill="1" applyBorder="1" applyAlignment="1">
      <alignment horizontal="center"/>
    </xf>
    <xf numFmtId="0" fontId="103" fillId="3" borderId="17" xfId="0" applyFont="1" applyFill="1" applyBorder="1" applyAlignment="1">
      <alignment horizontal="center"/>
    </xf>
    <xf numFmtId="0" fontId="103" fillId="3" borderId="18" xfId="0" applyFont="1" applyFill="1" applyBorder="1" applyAlignment="1">
      <alignment horizontal="center"/>
    </xf>
    <xf numFmtId="0" fontId="50" fillId="3" borderId="0" xfId="0" applyFont="1" applyFill="1" applyAlignment="1">
      <alignment horizontal="left"/>
    </xf>
    <xf numFmtId="1" fontId="103" fillId="3" borderId="0" xfId="0" applyNumberFormat="1" applyFont="1" applyFill="1" applyAlignment="1">
      <alignment horizontal="left"/>
    </xf>
    <xf numFmtId="0" fontId="103" fillId="3" borderId="0" xfId="0" applyFont="1" applyFill="1" applyAlignment="1">
      <alignment horizontal="left"/>
    </xf>
    <xf numFmtId="0" fontId="53" fillId="3" borderId="0" xfId="0" applyFont="1" applyFill="1" applyAlignment="1">
      <alignment horizontal="left"/>
    </xf>
    <xf numFmtId="0" fontId="103" fillId="3" borderId="0" xfId="0" applyFont="1" applyFill="1" applyAlignment="1">
      <alignment horizontal="center"/>
    </xf>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24" xfId="0" applyFill="1" applyBorder="1" applyAlignment="1">
      <alignment horizontal="center"/>
    </xf>
    <xf numFmtId="0" fontId="0" fillId="3" borderId="0" xfId="0" applyFill="1" applyAlignment="1">
      <alignment horizontal="center"/>
    </xf>
    <xf numFmtId="0" fontId="0" fillId="3" borderId="26" xfId="0" applyFill="1" applyBorder="1" applyAlignment="1">
      <alignment horizontal="center"/>
    </xf>
    <xf numFmtId="0" fontId="55" fillId="3" borderId="24" xfId="0" applyFont="1" applyFill="1" applyBorder="1" applyAlignment="1">
      <alignment horizontal="center"/>
    </xf>
    <xf numFmtId="0" fontId="55" fillId="3" borderId="0" xfId="0" applyFont="1" applyFill="1" applyAlignment="1">
      <alignment horizontal="center"/>
    </xf>
    <xf numFmtId="0" fontId="55" fillId="3" borderId="26" xfId="0" applyFont="1" applyFill="1" applyBorder="1" applyAlignment="1">
      <alignment horizontal="center"/>
    </xf>
    <xf numFmtId="49" fontId="50" fillId="3" borderId="0" xfId="0" applyNumberFormat="1" applyFont="1" applyFill="1" applyAlignment="1">
      <alignment horizontal="center"/>
    </xf>
    <xf numFmtId="0" fontId="50" fillId="3" borderId="0" xfId="0" applyFont="1" applyFill="1" applyAlignment="1">
      <alignment horizontal="center"/>
    </xf>
    <xf numFmtId="0" fontId="111" fillId="8" borderId="7" xfId="0" applyFont="1" applyFill="1" applyBorder="1" applyAlignment="1">
      <alignment horizontal="center"/>
    </xf>
    <xf numFmtId="0" fontId="111" fillId="8" borderId="8" xfId="0" applyFont="1" applyFill="1" applyBorder="1" applyAlignment="1">
      <alignment horizontal="center"/>
    </xf>
    <xf numFmtId="0" fontId="111" fillId="8" borderId="23" xfId="0" applyFont="1" applyFill="1" applyBorder="1" applyAlignment="1">
      <alignment horizontal="center"/>
    </xf>
    <xf numFmtId="0" fontId="103" fillId="3" borderId="0" xfId="0" applyFont="1" applyFill="1" applyAlignment="1" applyProtection="1">
      <alignment horizontal="center"/>
      <protection locked="0"/>
    </xf>
    <xf numFmtId="49" fontId="103" fillId="3" borderId="0" xfId="0" applyNumberFormat="1" applyFont="1" applyFill="1" applyAlignment="1">
      <alignment horizontal="left"/>
    </xf>
    <xf numFmtId="169" fontId="103" fillId="3" borderId="0" xfId="0" applyNumberFormat="1" applyFont="1" applyFill="1" applyAlignment="1">
      <alignment horizontal="center"/>
    </xf>
    <xf numFmtId="171" fontId="103" fillId="3" borderId="0" xfId="0" applyNumberFormat="1" applyFont="1" applyFill="1" applyAlignment="1">
      <alignment horizontal="center"/>
    </xf>
    <xf numFmtId="0" fontId="54" fillId="3" borderId="16" xfId="0" applyFont="1" applyFill="1" applyBorder="1" applyAlignment="1" applyProtection="1">
      <alignment horizontal="center"/>
      <protection hidden="1"/>
    </xf>
    <xf numFmtId="0" fontId="54" fillId="3" borderId="17" xfId="0" applyFont="1" applyFill="1" applyBorder="1" applyAlignment="1" applyProtection="1">
      <alignment horizontal="center"/>
      <protection hidden="1"/>
    </xf>
    <xf numFmtId="0" fontId="54" fillId="3" borderId="18" xfId="0" applyFont="1" applyFill="1" applyBorder="1" applyAlignment="1" applyProtection="1">
      <alignment horizontal="center"/>
      <protection hidden="1"/>
    </xf>
    <xf numFmtId="0" fontId="0" fillId="3" borderId="1" xfId="0" applyFill="1" applyBorder="1" applyAlignment="1" applyProtection="1">
      <alignment horizontal="center"/>
      <protection hidden="1"/>
    </xf>
    <xf numFmtId="0" fontId="0" fillId="3" borderId="2" xfId="0" applyFill="1" applyBorder="1" applyAlignment="1" applyProtection="1">
      <alignment horizontal="center"/>
      <protection hidden="1"/>
    </xf>
    <xf numFmtId="0" fontId="0" fillId="3" borderId="52" xfId="0" applyFill="1" applyBorder="1" applyAlignment="1" applyProtection="1">
      <alignment horizontal="center"/>
      <protection hidden="1"/>
    </xf>
    <xf numFmtId="0" fontId="0" fillId="3" borderId="24" xfId="0" applyFill="1" applyBorder="1" applyAlignment="1" applyProtection="1">
      <alignment horizontal="center"/>
      <protection hidden="1"/>
    </xf>
    <xf numFmtId="0" fontId="0" fillId="3" borderId="15" xfId="0" applyFill="1" applyBorder="1" applyAlignment="1" applyProtection="1">
      <alignment horizontal="center"/>
      <protection hidden="1"/>
    </xf>
    <xf numFmtId="0" fontId="0" fillId="3" borderId="57" xfId="0" applyFill="1" applyBorder="1" applyAlignment="1" applyProtection="1">
      <alignment horizontal="center"/>
      <protection hidden="1"/>
    </xf>
    <xf numFmtId="0" fontId="0" fillId="3" borderId="20" xfId="0" applyFill="1" applyBorder="1" applyAlignment="1" applyProtection="1">
      <alignment horizontal="center"/>
      <protection hidden="1"/>
    </xf>
    <xf numFmtId="0" fontId="0" fillId="3" borderId="21" xfId="0" applyFill="1" applyBorder="1" applyAlignment="1" applyProtection="1">
      <alignment horizontal="center"/>
      <protection hidden="1"/>
    </xf>
    <xf numFmtId="0" fontId="0" fillId="3" borderId="0" xfId="0" applyFill="1" applyProtection="1">
      <protection hidden="1"/>
    </xf>
    <xf numFmtId="0" fontId="0" fillId="3" borderId="11" xfId="0" applyFill="1" applyBorder="1" applyAlignment="1" applyProtection="1">
      <alignment horizontal="center"/>
      <protection hidden="1"/>
    </xf>
    <xf numFmtId="0" fontId="0" fillId="3" borderId="26" xfId="0" applyFill="1" applyBorder="1" applyAlignment="1" applyProtection="1">
      <alignment horizontal="center"/>
      <protection hidden="1"/>
    </xf>
    <xf numFmtId="0" fontId="100" fillId="3" borderId="24" xfId="0" applyFont="1" applyFill="1" applyBorder="1" applyAlignment="1" applyProtection="1">
      <alignment horizontal="center"/>
      <protection hidden="1"/>
    </xf>
    <xf numFmtId="0" fontId="100" fillId="3" borderId="0" xfId="0" applyFont="1" applyFill="1" applyAlignment="1" applyProtection="1">
      <alignment horizontal="center"/>
      <protection hidden="1"/>
    </xf>
    <xf numFmtId="0" fontId="100" fillId="3" borderId="61" xfId="0" applyFont="1" applyFill="1" applyBorder="1" applyAlignment="1" applyProtection="1">
      <alignment horizontal="left"/>
      <protection hidden="1"/>
    </xf>
    <xf numFmtId="0" fontId="100" fillId="3" borderId="62" xfId="0" applyFont="1" applyFill="1" applyBorder="1" applyAlignment="1" applyProtection="1">
      <alignment horizontal="left"/>
      <protection hidden="1"/>
    </xf>
    <xf numFmtId="0" fontId="50" fillId="3" borderId="65" xfId="0" applyFont="1" applyFill="1" applyBorder="1" applyAlignment="1" applyProtection="1">
      <alignment horizontal="left"/>
      <protection locked="0"/>
    </xf>
    <xf numFmtId="0" fontId="50" fillId="3" borderId="61" xfId="0" applyFont="1" applyFill="1" applyBorder="1" applyAlignment="1" applyProtection="1">
      <alignment horizontal="left"/>
      <protection locked="0"/>
    </xf>
    <xf numFmtId="0" fontId="50" fillId="3" borderId="62" xfId="0" applyFont="1" applyFill="1" applyBorder="1" applyAlignment="1" applyProtection="1">
      <alignment horizontal="left"/>
      <protection locked="0"/>
    </xf>
    <xf numFmtId="0" fontId="50" fillId="3" borderId="66" xfId="0" applyFont="1" applyFill="1" applyBorder="1" applyAlignment="1" applyProtection="1">
      <alignment horizontal="left"/>
      <protection locked="0"/>
    </xf>
    <xf numFmtId="0" fontId="50" fillId="3" borderId="64" xfId="0" applyFont="1" applyFill="1" applyBorder="1" applyAlignment="1" applyProtection="1">
      <alignment horizontal="left"/>
      <protection locked="0"/>
    </xf>
    <xf numFmtId="0" fontId="50" fillId="3" borderId="67" xfId="0" applyFont="1" applyFill="1" applyBorder="1" applyAlignment="1" applyProtection="1">
      <alignment horizontal="left"/>
      <protection locked="0"/>
    </xf>
    <xf numFmtId="0" fontId="0" fillId="3" borderId="22" xfId="0" applyFill="1" applyBorder="1" applyAlignment="1" applyProtection="1">
      <alignment horizontal="center" vertical="center"/>
      <protection locked="0"/>
    </xf>
    <xf numFmtId="0" fontId="0" fillId="3" borderId="9" xfId="0" applyFill="1" applyBorder="1" applyAlignment="1" applyProtection="1">
      <alignment horizontal="center" vertical="center"/>
      <protection locked="0"/>
    </xf>
    <xf numFmtId="0" fontId="50" fillId="3" borderId="0" xfId="0" applyFont="1" applyFill="1" applyAlignment="1" applyProtection="1">
      <alignment horizontal="center" vertical="center"/>
      <protection hidden="1"/>
    </xf>
    <xf numFmtId="0" fontId="50" fillId="3" borderId="15" xfId="0" applyFont="1" applyFill="1" applyBorder="1" applyAlignment="1" applyProtection="1">
      <alignment horizontal="center" vertical="center"/>
      <protection hidden="1"/>
    </xf>
    <xf numFmtId="0" fontId="121" fillId="3" borderId="10" xfId="0" applyFont="1" applyFill="1" applyBorder="1" applyAlignment="1" applyProtection="1">
      <alignment horizontal="center" vertical="center"/>
      <protection locked="0"/>
    </xf>
    <xf numFmtId="0" fontId="50" fillId="3" borderId="24" xfId="0" applyFont="1" applyFill="1" applyBorder="1" applyAlignment="1" applyProtection="1">
      <alignment horizontal="center" vertical="center"/>
      <protection hidden="1"/>
    </xf>
    <xf numFmtId="0" fontId="121" fillId="3" borderId="10" xfId="0" applyFont="1" applyFill="1" applyBorder="1" applyAlignment="1" applyProtection="1">
      <alignment horizontal="center"/>
      <protection locked="0"/>
    </xf>
    <xf numFmtId="0" fontId="50" fillId="3" borderId="0" xfId="0" applyFont="1" applyFill="1" applyAlignment="1" applyProtection="1">
      <alignment horizontal="center" vertical="center" shrinkToFit="1" readingOrder="1"/>
      <protection hidden="1"/>
    </xf>
    <xf numFmtId="0" fontId="50" fillId="3" borderId="15" xfId="0" applyFont="1" applyFill="1" applyBorder="1" applyAlignment="1" applyProtection="1">
      <alignment horizontal="center" vertical="center" shrinkToFit="1" readingOrder="1"/>
      <protection hidden="1"/>
    </xf>
    <xf numFmtId="0" fontId="121" fillId="3" borderId="10" xfId="0" applyFont="1" applyFill="1" applyBorder="1" applyAlignment="1" applyProtection="1">
      <alignment horizontal="center" vertical="center" wrapText="1" readingOrder="1"/>
      <protection locked="0"/>
    </xf>
    <xf numFmtId="0" fontId="50" fillId="3" borderId="11" xfId="0" applyFont="1" applyFill="1" applyBorder="1" applyAlignment="1" applyProtection="1">
      <alignment horizontal="center" vertical="center" readingOrder="1"/>
      <protection hidden="1"/>
    </xf>
    <xf numFmtId="0" fontId="50" fillId="3" borderId="15" xfId="0" applyFont="1" applyFill="1" applyBorder="1" applyAlignment="1" applyProtection="1">
      <alignment horizontal="center" vertical="center" readingOrder="1"/>
      <protection hidden="1"/>
    </xf>
    <xf numFmtId="0" fontId="53" fillId="3" borderId="22" xfId="0" applyFont="1" applyFill="1" applyBorder="1" applyAlignment="1" applyProtection="1">
      <alignment horizontal="center" vertical="center"/>
      <protection hidden="1"/>
    </xf>
    <xf numFmtId="0" fontId="53" fillId="3" borderId="9" xfId="0" applyFont="1" applyFill="1" applyBorder="1" applyAlignment="1" applyProtection="1">
      <alignment horizontal="center" vertical="center"/>
      <protection hidden="1"/>
    </xf>
    <xf numFmtId="0" fontId="50" fillId="3" borderId="24" xfId="0" applyFont="1" applyFill="1" applyBorder="1" applyAlignment="1" applyProtection="1">
      <alignment horizontal="left" vertical="center"/>
      <protection hidden="1"/>
    </xf>
    <xf numFmtId="0" fontId="50" fillId="3" borderId="0" xfId="0" applyFont="1" applyFill="1" applyAlignment="1" applyProtection="1">
      <alignment horizontal="left" vertical="center"/>
      <protection hidden="1"/>
    </xf>
    <xf numFmtId="0" fontId="53" fillId="3" borderId="0" xfId="0" applyFont="1" applyFill="1" applyAlignment="1" applyProtection="1">
      <alignment horizontal="left" vertical="center"/>
      <protection locked="0"/>
    </xf>
    <xf numFmtId="0" fontId="53" fillId="3" borderId="61" xfId="0" applyFont="1" applyFill="1" applyBorder="1" applyAlignment="1" applyProtection="1">
      <alignment horizontal="left" vertical="center"/>
      <protection locked="0"/>
    </xf>
    <xf numFmtId="0" fontId="50" fillId="3" borderId="10" xfId="0" applyFont="1" applyFill="1" applyBorder="1" applyAlignment="1" applyProtection="1">
      <alignment horizontal="center" vertical="center"/>
      <protection locked="0"/>
    </xf>
    <xf numFmtId="0" fontId="50" fillId="3" borderId="11" xfId="0" applyFont="1" applyFill="1" applyBorder="1" applyAlignment="1" applyProtection="1">
      <alignment horizontal="right" vertical="center"/>
      <protection hidden="1"/>
    </xf>
    <xf numFmtId="0" fontId="50" fillId="3" borderId="0" xfId="0" applyFont="1" applyFill="1" applyAlignment="1" applyProtection="1">
      <alignment horizontal="right" vertical="center"/>
      <protection hidden="1"/>
    </xf>
    <xf numFmtId="0" fontId="50" fillId="3" borderId="15" xfId="0" applyFont="1" applyFill="1" applyBorder="1" applyAlignment="1" applyProtection="1">
      <alignment horizontal="right" vertical="center"/>
      <protection hidden="1"/>
    </xf>
    <xf numFmtId="0" fontId="53" fillId="3" borderId="10" xfId="0" applyFont="1" applyFill="1" applyBorder="1" applyAlignment="1" applyProtection="1">
      <alignment horizontal="center" vertical="center"/>
      <protection locked="0"/>
    </xf>
    <xf numFmtId="0" fontId="38" fillId="3" borderId="22" xfId="0" applyFont="1" applyFill="1" applyBorder="1" applyAlignment="1" applyProtection="1">
      <alignment horizontal="center" vertical="center"/>
      <protection locked="0"/>
    </xf>
    <xf numFmtId="0" fontId="38" fillId="3" borderId="9" xfId="0" applyFont="1" applyFill="1" applyBorder="1" applyAlignment="1" applyProtection="1">
      <alignment horizontal="center" vertical="center"/>
      <protection locked="0"/>
    </xf>
    <xf numFmtId="0" fontId="120" fillId="3" borderId="12" xfId="0" applyFont="1" applyFill="1" applyBorder="1" applyAlignment="1" applyProtection="1">
      <alignment horizontal="center" vertical="center"/>
      <protection locked="0"/>
    </xf>
    <xf numFmtId="0" fontId="120" fillId="3" borderId="14" xfId="0" applyFont="1" applyFill="1" applyBorder="1" applyAlignment="1" applyProtection="1">
      <alignment horizontal="center" vertical="center"/>
      <protection locked="0"/>
    </xf>
    <xf numFmtId="0" fontId="120" fillId="3" borderId="19" xfId="0" applyFont="1" applyFill="1" applyBorder="1" applyAlignment="1" applyProtection="1">
      <alignment horizontal="center" vertical="center"/>
      <protection locked="0"/>
    </xf>
    <xf numFmtId="0" fontId="120" fillId="3" borderId="21" xfId="0" applyFont="1" applyFill="1" applyBorder="1" applyAlignment="1" applyProtection="1">
      <alignment horizontal="center" vertical="center"/>
      <protection locked="0"/>
    </xf>
    <xf numFmtId="0" fontId="50" fillId="3" borderId="24" xfId="0" applyFont="1" applyFill="1" applyBorder="1" applyAlignment="1" applyProtection="1">
      <alignment horizontal="right" vertical="center"/>
      <protection hidden="1"/>
    </xf>
    <xf numFmtId="0" fontId="53" fillId="3" borderId="10" xfId="0" applyFont="1" applyFill="1" applyBorder="1" applyAlignment="1" applyProtection="1">
      <alignment horizontal="center"/>
      <protection hidden="1"/>
    </xf>
    <xf numFmtId="0" fontId="50" fillId="3" borderId="0" xfId="0" applyFont="1" applyFill="1" applyAlignment="1" applyProtection="1">
      <alignment horizontal="center" vertical="center" shrinkToFit="1"/>
      <protection hidden="1"/>
    </xf>
    <xf numFmtId="0" fontId="50" fillId="3" borderId="15" xfId="0" applyFont="1" applyFill="1" applyBorder="1" applyAlignment="1" applyProtection="1">
      <alignment horizontal="center" vertical="center" shrinkToFit="1"/>
      <protection hidden="1"/>
    </xf>
    <xf numFmtId="0" fontId="120" fillId="3" borderId="22" xfId="0" applyFont="1" applyFill="1" applyBorder="1" applyAlignment="1" applyProtection="1">
      <alignment horizontal="center" vertical="center"/>
      <protection locked="0"/>
    </xf>
    <xf numFmtId="0" fontId="120" fillId="3" borderId="9" xfId="0" applyFont="1" applyFill="1" applyBorder="1" applyAlignment="1" applyProtection="1">
      <alignment horizontal="center" vertical="center"/>
      <protection locked="0"/>
    </xf>
    <xf numFmtId="0" fontId="38" fillId="3" borderId="0" xfId="0" applyFont="1" applyFill="1" applyAlignment="1" applyProtection="1">
      <alignment horizontal="center" vertical="center"/>
      <protection hidden="1"/>
    </xf>
    <xf numFmtId="0" fontId="38" fillId="3" borderId="61" xfId="0" applyFont="1" applyFill="1" applyBorder="1" applyAlignment="1" applyProtection="1">
      <alignment horizontal="center" vertical="center"/>
      <protection hidden="1"/>
    </xf>
    <xf numFmtId="0" fontId="53" fillId="3" borderId="0" xfId="0" applyFont="1" applyFill="1" applyAlignment="1" applyProtection="1">
      <alignment horizontal="center" vertical="center"/>
      <protection hidden="1"/>
    </xf>
    <xf numFmtId="0" fontId="53" fillId="3" borderId="61" xfId="0" applyFont="1" applyFill="1" applyBorder="1" applyAlignment="1" applyProtection="1">
      <alignment horizontal="center" vertical="center"/>
      <protection hidden="1"/>
    </xf>
    <xf numFmtId="0" fontId="53" fillId="3" borderId="26" xfId="0" applyFont="1" applyFill="1" applyBorder="1" applyAlignment="1" applyProtection="1">
      <alignment horizontal="center" vertical="center"/>
      <protection hidden="1"/>
    </xf>
    <xf numFmtId="0" fontId="53" fillId="3" borderId="62" xfId="0" applyFont="1" applyFill="1" applyBorder="1" applyAlignment="1" applyProtection="1">
      <alignment horizontal="center" vertical="center"/>
      <protection hidden="1"/>
    </xf>
    <xf numFmtId="0" fontId="56" fillId="3" borderId="0" xfId="0" applyFont="1" applyFill="1" applyAlignment="1" applyProtection="1">
      <alignment horizontal="center" vertical="center"/>
      <protection hidden="1"/>
    </xf>
    <xf numFmtId="0" fontId="56" fillId="3" borderId="61" xfId="0" applyFont="1" applyFill="1" applyBorder="1" applyAlignment="1" applyProtection="1">
      <alignment horizontal="center" vertical="center"/>
      <protection hidden="1"/>
    </xf>
    <xf numFmtId="0" fontId="50" fillId="3" borderId="61" xfId="0" applyFont="1" applyFill="1" applyBorder="1" applyAlignment="1" applyProtection="1">
      <alignment horizontal="center" vertical="center"/>
      <protection hidden="1"/>
    </xf>
    <xf numFmtId="0" fontId="119" fillId="3" borderId="24" xfId="0" applyFont="1" applyFill="1" applyBorder="1" applyAlignment="1" applyProtection="1">
      <alignment horizontal="left" vertical="center"/>
      <protection hidden="1"/>
    </xf>
    <xf numFmtId="0" fontId="119" fillId="3" borderId="0" xfId="0" applyFont="1" applyFill="1" applyAlignment="1" applyProtection="1">
      <alignment horizontal="left" vertical="center"/>
      <protection hidden="1"/>
    </xf>
    <xf numFmtId="0" fontId="50" fillId="3" borderId="24" xfId="0" applyFont="1" applyFill="1" applyBorder="1" applyAlignment="1" applyProtection="1">
      <alignment horizontal="center"/>
      <protection hidden="1"/>
    </xf>
    <xf numFmtId="0" fontId="50" fillId="3" borderId="0" xfId="0" applyFont="1" applyFill="1" applyAlignment="1" applyProtection="1">
      <alignment horizontal="center"/>
      <protection hidden="1"/>
    </xf>
    <xf numFmtId="49" fontId="53" fillId="3" borderId="0" xfId="0" applyNumberFormat="1" applyFont="1" applyFill="1" applyAlignment="1" applyProtection="1">
      <alignment horizontal="center" vertical="center"/>
      <protection hidden="1"/>
    </xf>
    <xf numFmtId="0" fontId="56" fillId="3" borderId="64" xfId="0" applyFont="1" applyFill="1" applyBorder="1" applyAlignment="1" applyProtection="1">
      <alignment horizontal="center" vertical="center"/>
      <protection hidden="1"/>
    </xf>
    <xf numFmtId="0" fontId="50" fillId="3" borderId="24" xfId="0" applyFont="1" applyFill="1" applyBorder="1" applyAlignment="1" applyProtection="1">
      <alignment horizontal="center" vertical="center" wrapText="1"/>
      <protection hidden="1"/>
    </xf>
    <xf numFmtId="0" fontId="50" fillId="3" borderId="0" xfId="0" applyFont="1" applyFill="1" applyAlignment="1" applyProtection="1">
      <alignment horizontal="center" vertical="center" wrapText="1"/>
      <protection hidden="1"/>
    </xf>
    <xf numFmtId="0" fontId="50" fillId="3" borderId="26" xfId="0" applyFont="1" applyFill="1" applyBorder="1" applyAlignment="1" applyProtection="1">
      <alignment horizontal="center" vertical="center" wrapText="1"/>
      <protection hidden="1"/>
    </xf>
    <xf numFmtId="0" fontId="0" fillId="3" borderId="24" xfId="0" applyFill="1" applyBorder="1" applyProtection="1">
      <protection hidden="1"/>
    </xf>
    <xf numFmtId="0" fontId="50" fillId="3" borderId="0" xfId="0" applyFont="1" applyFill="1" applyAlignment="1" applyProtection="1">
      <alignment horizontal="center"/>
      <protection locked="0"/>
    </xf>
    <xf numFmtId="0" fontId="50" fillId="3" borderId="61" xfId="0" applyFont="1" applyFill="1" applyBorder="1" applyAlignment="1" applyProtection="1">
      <alignment horizontal="center"/>
      <protection locked="0"/>
    </xf>
    <xf numFmtId="0" fontId="50" fillId="3" borderId="0" xfId="0" applyFont="1" applyFill="1" applyAlignment="1" applyProtection="1">
      <alignment horizontal="center" wrapText="1"/>
      <protection hidden="1"/>
    </xf>
    <xf numFmtId="0" fontId="0" fillId="3" borderId="0" xfId="0" applyFill="1" applyAlignment="1" applyProtection="1">
      <alignment horizontal="center" wrapText="1"/>
      <protection hidden="1"/>
    </xf>
    <xf numFmtId="0" fontId="0" fillId="3" borderId="26" xfId="0" applyFill="1" applyBorder="1" applyAlignment="1" applyProtection="1">
      <alignment horizontal="center" wrapText="1"/>
      <protection hidden="1"/>
    </xf>
    <xf numFmtId="0" fontId="50" fillId="3" borderId="24" xfId="0" applyFont="1" applyFill="1" applyBorder="1" applyAlignment="1" applyProtection="1">
      <alignment horizontal="left" vertical="center" wrapText="1"/>
      <protection hidden="1"/>
    </xf>
    <xf numFmtId="0" fontId="50" fillId="3" borderId="0" xfId="0" applyFont="1" applyFill="1" applyAlignment="1" applyProtection="1">
      <alignment horizontal="left" vertical="center" wrapText="1"/>
      <protection hidden="1"/>
    </xf>
    <xf numFmtId="3" fontId="53" fillId="3" borderId="0" xfId="0" applyNumberFormat="1" applyFont="1" applyFill="1" applyAlignment="1" applyProtection="1">
      <alignment horizontal="center" vertical="center" wrapText="1"/>
      <protection locked="0"/>
    </xf>
    <xf numFmtId="0" fontId="53" fillId="3" borderId="0" xfId="0" applyFont="1" applyFill="1" applyAlignment="1" applyProtection="1">
      <alignment horizontal="center" vertical="center" wrapText="1"/>
      <protection locked="0"/>
    </xf>
    <xf numFmtId="0" fontId="53" fillId="3" borderId="61" xfId="0" applyFont="1" applyFill="1" applyBorder="1" applyAlignment="1" applyProtection="1">
      <alignment horizontal="center" vertical="center" wrapText="1"/>
      <protection locked="0"/>
    </xf>
    <xf numFmtId="0" fontId="50" fillId="3" borderId="0" xfId="0" applyFont="1" applyFill="1" applyAlignment="1" applyProtection="1">
      <alignment horizontal="center" vertical="center" wrapText="1"/>
      <protection locked="0"/>
    </xf>
    <xf numFmtId="0" fontId="50" fillId="3" borderId="26" xfId="0" applyFont="1" applyFill="1" applyBorder="1" applyAlignment="1" applyProtection="1">
      <alignment horizontal="center" vertical="center" wrapText="1"/>
      <protection locked="0"/>
    </xf>
    <xf numFmtId="0" fontId="50" fillId="3" borderId="61" xfId="0" applyFont="1" applyFill="1" applyBorder="1" applyAlignment="1" applyProtection="1">
      <alignment horizontal="center" vertical="center" wrapText="1"/>
      <protection locked="0"/>
    </xf>
    <xf numFmtId="0" fontId="50" fillId="3" borderId="62" xfId="0" applyFont="1" applyFill="1" applyBorder="1" applyAlignment="1" applyProtection="1">
      <alignment horizontal="center" vertical="center" wrapText="1"/>
      <protection locked="0"/>
    </xf>
    <xf numFmtId="0" fontId="0" fillId="3" borderId="0" xfId="0" applyFill="1" applyAlignment="1" applyProtection="1">
      <alignment horizontal="center" vertical="center"/>
      <protection hidden="1"/>
    </xf>
    <xf numFmtId="0" fontId="50" fillId="3" borderId="26" xfId="0" applyFont="1" applyFill="1" applyBorder="1" applyAlignment="1" applyProtection="1">
      <alignment horizontal="center" vertical="center"/>
      <protection hidden="1"/>
    </xf>
    <xf numFmtId="0" fontId="50" fillId="3" borderId="62" xfId="0" applyFont="1" applyFill="1" applyBorder="1" applyAlignment="1" applyProtection="1">
      <alignment horizontal="center" vertical="center"/>
      <protection hidden="1"/>
    </xf>
    <xf numFmtId="0" fontId="54" fillId="3" borderId="24" xfId="0" applyFont="1" applyFill="1" applyBorder="1" applyAlignment="1" applyProtection="1">
      <alignment horizontal="center" vertical="center"/>
      <protection hidden="1"/>
    </xf>
    <xf numFmtId="0" fontId="54" fillId="3" borderId="0" xfId="0" applyFont="1" applyFill="1" applyAlignment="1" applyProtection="1">
      <alignment horizontal="center" vertical="center"/>
      <protection hidden="1"/>
    </xf>
    <xf numFmtId="0" fontId="54" fillId="3" borderId="63" xfId="0" applyFont="1" applyFill="1" applyBorder="1" applyAlignment="1" applyProtection="1">
      <alignment horizontal="center"/>
      <protection hidden="1"/>
    </xf>
    <xf numFmtId="3" fontId="50" fillId="3" borderId="10" xfId="0" applyNumberFormat="1" applyFont="1" applyFill="1" applyBorder="1" applyAlignment="1" applyProtection="1">
      <alignment horizontal="center" vertical="center"/>
      <protection locked="0"/>
    </xf>
    <xf numFmtId="0" fontId="0" fillId="3" borderId="61" xfId="0" applyFill="1" applyBorder="1" applyAlignment="1" applyProtection="1">
      <alignment horizontal="center"/>
      <protection locked="0"/>
    </xf>
    <xf numFmtId="0" fontId="0" fillId="3" borderId="53" xfId="0" applyFill="1" applyBorder="1" applyAlignment="1" applyProtection="1">
      <alignment horizontal="center" shrinkToFit="1"/>
      <protection hidden="1"/>
    </xf>
    <xf numFmtId="0" fontId="0" fillId="3" borderId="54" xfId="0" applyFill="1" applyBorder="1" applyAlignment="1" applyProtection="1">
      <alignment horizontal="center" shrinkToFit="1"/>
      <protection hidden="1"/>
    </xf>
    <xf numFmtId="0" fontId="0" fillId="3" borderId="55" xfId="0" applyFill="1" applyBorder="1" applyAlignment="1" applyProtection="1">
      <alignment horizontal="center" shrinkToFit="1"/>
      <protection hidden="1"/>
    </xf>
    <xf numFmtId="0" fontId="56" fillId="3" borderId="53" xfId="0" applyFont="1" applyFill="1" applyBorder="1" applyAlignment="1" applyProtection="1">
      <alignment horizontal="right"/>
      <protection locked="0"/>
    </xf>
    <xf numFmtId="0" fontId="56" fillId="3" borderId="54" xfId="0" applyFont="1" applyFill="1" applyBorder="1" applyAlignment="1" applyProtection="1">
      <alignment horizontal="right"/>
      <protection locked="0"/>
    </xf>
    <xf numFmtId="0" fontId="53" fillId="3" borderId="54" xfId="0" applyFont="1" applyFill="1" applyBorder="1" applyAlignment="1" applyProtection="1">
      <alignment horizontal="center"/>
      <protection hidden="1"/>
    </xf>
    <xf numFmtId="0" fontId="0" fillId="3" borderId="54" xfId="0" applyFill="1" applyBorder="1" applyAlignment="1" applyProtection="1">
      <alignment horizontal="center"/>
      <protection hidden="1"/>
    </xf>
    <xf numFmtId="0" fontId="0" fillId="3" borderId="54" xfId="0" applyFill="1" applyBorder="1" applyAlignment="1" applyProtection="1">
      <alignment horizontal="center"/>
      <protection locked="0"/>
    </xf>
    <xf numFmtId="0" fontId="59" fillId="3" borderId="12" xfId="0" applyFont="1" applyFill="1" applyBorder="1" applyAlignment="1" applyProtection="1">
      <alignment horizontal="center" vertical="center"/>
      <protection hidden="1"/>
    </xf>
    <xf numFmtId="0" fontId="59" fillId="3" borderId="13" xfId="0" applyFont="1" applyFill="1" applyBorder="1" applyAlignment="1" applyProtection="1">
      <alignment horizontal="center" vertical="center"/>
      <protection hidden="1"/>
    </xf>
    <xf numFmtId="0" fontId="59" fillId="3" borderId="26" xfId="0" applyFont="1" applyFill="1" applyBorder="1" applyAlignment="1" applyProtection="1">
      <alignment horizontal="center" vertical="center"/>
      <protection hidden="1"/>
    </xf>
    <xf numFmtId="0" fontId="59" fillId="3" borderId="11" xfId="0" applyFont="1" applyFill="1" applyBorder="1" applyAlignment="1" applyProtection="1">
      <alignment horizontal="center" vertical="center"/>
      <protection hidden="1"/>
    </xf>
    <xf numFmtId="0" fontId="59" fillId="3" borderId="0" xfId="0" applyFont="1" applyFill="1" applyAlignment="1" applyProtection="1">
      <alignment horizontal="center" vertical="center"/>
      <protection hidden="1"/>
    </xf>
    <xf numFmtId="0" fontId="53" fillId="3" borderId="61" xfId="0" applyFont="1" applyFill="1" applyBorder="1" applyAlignment="1" applyProtection="1">
      <alignment horizontal="center"/>
      <protection hidden="1"/>
    </xf>
    <xf numFmtId="0" fontId="0" fillId="3" borderId="26" xfId="0" applyFill="1" applyBorder="1" applyAlignment="1" applyProtection="1">
      <alignment horizontal="center" vertical="center"/>
      <protection hidden="1"/>
    </xf>
    <xf numFmtId="14" fontId="0" fillId="3" borderId="0" xfId="0" applyNumberFormat="1" applyFill="1" applyAlignment="1" applyProtection="1">
      <alignment horizontal="center"/>
      <protection hidden="1"/>
    </xf>
    <xf numFmtId="0" fontId="115" fillId="3" borderId="0" xfId="0" applyFont="1" applyFill="1" applyAlignment="1" applyProtection="1">
      <alignment horizontal="center" vertical="center"/>
      <protection hidden="1"/>
    </xf>
    <xf numFmtId="0" fontId="115" fillId="3" borderId="26" xfId="0" applyFont="1" applyFill="1" applyBorder="1" applyAlignment="1" applyProtection="1">
      <alignment horizontal="center" vertical="center"/>
      <protection hidden="1"/>
    </xf>
    <xf numFmtId="0" fontId="53" fillId="3" borderId="11" xfId="0" applyFont="1" applyFill="1" applyBorder="1" applyAlignment="1" applyProtection="1">
      <alignment horizontal="left"/>
      <protection hidden="1"/>
    </xf>
    <xf numFmtId="0" fontId="53" fillId="3" borderId="0" xfId="0" applyFont="1" applyFill="1" applyAlignment="1" applyProtection="1">
      <alignment horizontal="left"/>
      <protection hidden="1"/>
    </xf>
    <xf numFmtId="0" fontId="53" fillId="3" borderId="26" xfId="0" applyFont="1" applyFill="1" applyBorder="1" applyAlignment="1" applyProtection="1">
      <alignment horizontal="left"/>
      <protection hidden="1"/>
    </xf>
    <xf numFmtId="0" fontId="53" fillId="3" borderId="19" xfId="0" applyFont="1" applyFill="1" applyBorder="1" applyAlignment="1" applyProtection="1">
      <alignment horizontal="left"/>
      <protection hidden="1"/>
    </xf>
    <xf numFmtId="0" fontId="53" fillId="3" borderId="20" xfId="0" applyFont="1" applyFill="1" applyBorder="1" applyAlignment="1" applyProtection="1">
      <alignment horizontal="left"/>
      <protection hidden="1"/>
    </xf>
    <xf numFmtId="0" fontId="53" fillId="3" borderId="20" xfId="0" applyFont="1" applyFill="1" applyBorder="1" applyAlignment="1" applyProtection="1">
      <alignment horizontal="center"/>
      <protection hidden="1"/>
    </xf>
    <xf numFmtId="0" fontId="53" fillId="3" borderId="58" xfId="0" applyFont="1" applyFill="1" applyBorder="1" applyAlignment="1" applyProtection="1">
      <alignment horizontal="center"/>
      <protection hidden="1"/>
    </xf>
    <xf numFmtId="0" fontId="0" fillId="3" borderId="26" xfId="0" applyFill="1" applyBorder="1" applyAlignment="1" applyProtection="1">
      <alignment horizontal="center" vertical="center" wrapText="1"/>
      <protection hidden="1"/>
    </xf>
    <xf numFmtId="0" fontId="0" fillId="3" borderId="24" xfId="0" applyFill="1" applyBorder="1" applyAlignment="1" applyProtection="1">
      <alignment horizontal="center" vertical="center" wrapText="1"/>
      <protection hidden="1"/>
    </xf>
    <xf numFmtId="0" fontId="50" fillId="3" borderId="24" xfId="0" applyFont="1" applyFill="1" applyBorder="1" applyAlignment="1" applyProtection="1">
      <alignment horizontal="left"/>
      <protection hidden="1"/>
    </xf>
    <xf numFmtId="0" fontId="50" fillId="3" borderId="0" xfId="0" applyFont="1" applyFill="1" applyAlignment="1" applyProtection="1">
      <alignment horizontal="left"/>
      <protection hidden="1"/>
    </xf>
    <xf numFmtId="0" fontId="53" fillId="3" borderId="0" xfId="0" applyFont="1" applyFill="1" applyAlignment="1" applyProtection="1">
      <alignment horizontal="center"/>
      <protection hidden="1"/>
    </xf>
    <xf numFmtId="0" fontId="118" fillId="3" borderId="0" xfId="0" applyFont="1" applyFill="1" applyAlignment="1" applyProtection="1">
      <alignment horizontal="center"/>
      <protection hidden="1"/>
    </xf>
    <xf numFmtId="0" fontId="118" fillId="3" borderId="61" xfId="0" applyFont="1" applyFill="1" applyBorder="1" applyAlignment="1" applyProtection="1">
      <alignment horizontal="center"/>
      <protection hidden="1"/>
    </xf>
    <xf numFmtId="0" fontId="50" fillId="3" borderId="74" xfId="0" applyFont="1" applyFill="1" applyBorder="1" applyAlignment="1" applyProtection="1">
      <alignment horizontal="left"/>
      <protection locked="0"/>
    </xf>
    <xf numFmtId="0" fontId="50" fillId="3" borderId="75" xfId="0" applyFont="1" applyFill="1" applyBorder="1" applyAlignment="1" applyProtection="1">
      <alignment horizontal="left"/>
      <protection locked="0"/>
    </xf>
    <xf numFmtId="0" fontId="100" fillId="3" borderId="11" xfId="0" applyFont="1" applyFill="1" applyBorder="1" applyAlignment="1" applyProtection="1">
      <alignment horizontal="center"/>
      <protection hidden="1"/>
    </xf>
    <xf numFmtId="0" fontId="100" fillId="3" borderId="15" xfId="0" applyFont="1" applyFill="1" applyBorder="1" applyAlignment="1" applyProtection="1">
      <alignment horizontal="center"/>
      <protection hidden="1"/>
    </xf>
    <xf numFmtId="0" fontId="50" fillId="3" borderId="70" xfId="0" applyFont="1" applyFill="1" applyBorder="1" applyAlignment="1">
      <alignment horizontal="center"/>
    </xf>
    <xf numFmtId="0" fontId="50" fillId="3" borderId="61" xfId="0" applyFont="1" applyFill="1" applyBorder="1" applyAlignment="1">
      <alignment horizontal="center"/>
    </xf>
    <xf numFmtId="14" fontId="0" fillId="3" borderId="0" xfId="0" applyNumberFormat="1" applyFill="1" applyAlignment="1" applyProtection="1">
      <alignment horizontal="left"/>
      <protection hidden="1"/>
    </xf>
    <xf numFmtId="14" fontId="0" fillId="3" borderId="15" xfId="0" applyNumberFormat="1" applyFill="1" applyBorder="1" applyAlignment="1" applyProtection="1">
      <alignment horizontal="left"/>
      <protection hidden="1"/>
    </xf>
    <xf numFmtId="0" fontId="0" fillId="3" borderId="0" xfId="0" applyFill="1" applyAlignment="1" applyProtection="1">
      <alignment horizontal="left"/>
      <protection hidden="1"/>
    </xf>
    <xf numFmtId="0" fontId="0" fillId="3" borderId="15" xfId="0" applyFill="1" applyBorder="1" applyAlignment="1" applyProtection="1">
      <alignment horizontal="left"/>
      <protection hidden="1"/>
    </xf>
    <xf numFmtId="0" fontId="0" fillId="3" borderId="74" xfId="0" applyFill="1" applyBorder="1" applyAlignment="1" applyProtection="1">
      <alignment horizontal="left"/>
      <protection locked="0"/>
    </xf>
    <xf numFmtId="0" fontId="0" fillId="3" borderId="64" xfId="0" applyFill="1" applyBorder="1" applyAlignment="1" applyProtection="1">
      <alignment horizontal="left"/>
      <protection locked="0"/>
    </xf>
    <xf numFmtId="0" fontId="0" fillId="3" borderId="75" xfId="0" applyFill="1" applyBorder="1" applyAlignment="1" applyProtection="1">
      <alignment horizontal="left"/>
      <protection locked="0"/>
    </xf>
    <xf numFmtId="0" fontId="100" fillId="3" borderId="79" xfId="0" applyFont="1" applyFill="1" applyBorder="1" applyAlignment="1" applyProtection="1">
      <alignment horizontal="center"/>
      <protection hidden="1"/>
    </xf>
    <xf numFmtId="0" fontId="100" fillId="3" borderId="80" xfId="0" applyFont="1" applyFill="1" applyBorder="1" applyAlignment="1" applyProtection="1">
      <alignment horizontal="center"/>
      <protection hidden="1"/>
    </xf>
    <xf numFmtId="0" fontId="100" fillId="3" borderId="81" xfId="0" applyFont="1" applyFill="1" applyBorder="1" applyAlignment="1" applyProtection="1">
      <alignment horizontal="left"/>
      <protection hidden="1"/>
    </xf>
    <xf numFmtId="0" fontId="100" fillId="3" borderId="82" xfId="0" applyFont="1" applyFill="1" applyBorder="1" applyAlignment="1" applyProtection="1">
      <alignment horizontal="left"/>
      <protection hidden="1"/>
    </xf>
    <xf numFmtId="0" fontId="50" fillId="3" borderId="70" xfId="0" applyFont="1" applyFill="1" applyBorder="1" applyAlignment="1" applyProtection="1">
      <alignment horizontal="left"/>
      <protection locked="0"/>
    </xf>
    <xf numFmtId="0" fontId="50" fillId="3" borderId="68" xfId="0" applyFont="1" applyFill="1" applyBorder="1" applyAlignment="1" applyProtection="1">
      <alignment horizontal="left"/>
      <protection locked="0"/>
    </xf>
    <xf numFmtId="0" fontId="117" fillId="3" borderId="22" xfId="0" applyFont="1" applyFill="1" applyBorder="1" applyAlignment="1" applyProtection="1">
      <alignment horizontal="center" vertical="center"/>
      <protection hidden="1"/>
    </xf>
    <xf numFmtId="0" fontId="117" fillId="3" borderId="9" xfId="0" applyFont="1" applyFill="1" applyBorder="1" applyAlignment="1" applyProtection="1">
      <alignment horizontal="center" vertical="center"/>
      <protection hidden="1"/>
    </xf>
    <xf numFmtId="0" fontId="56" fillId="3" borderId="12" xfId="0" applyFont="1" applyFill="1" applyBorder="1" applyAlignment="1" applyProtection="1">
      <alignment horizontal="left" vertical="center"/>
      <protection hidden="1"/>
    </xf>
    <xf numFmtId="0" fontId="56" fillId="3" borderId="13" xfId="0" applyFont="1" applyFill="1" applyBorder="1" applyAlignment="1" applyProtection="1">
      <alignment horizontal="left" vertical="center"/>
      <protection hidden="1"/>
    </xf>
    <xf numFmtId="0" fontId="56" fillId="3" borderId="14" xfId="0" applyFont="1" applyFill="1" applyBorder="1" applyAlignment="1" applyProtection="1">
      <alignment horizontal="left" vertical="center"/>
      <protection hidden="1"/>
    </xf>
    <xf numFmtId="0" fontId="56" fillId="3" borderId="11" xfId="0" applyFont="1" applyFill="1" applyBorder="1" applyAlignment="1" applyProtection="1">
      <alignment horizontal="left" vertical="center"/>
      <protection hidden="1"/>
    </xf>
    <xf numFmtId="0" fontId="56" fillId="3" borderId="0" xfId="0" applyFont="1" applyFill="1" applyAlignment="1" applyProtection="1">
      <alignment horizontal="left" vertical="center"/>
      <protection hidden="1"/>
    </xf>
    <xf numFmtId="0" fontId="56" fillId="3" borderId="15" xfId="0" applyFont="1" applyFill="1" applyBorder="1" applyAlignment="1" applyProtection="1">
      <alignment horizontal="left" vertical="center"/>
      <protection hidden="1"/>
    </xf>
    <xf numFmtId="0" fontId="53" fillId="3" borderId="12" xfId="0" applyFont="1" applyFill="1" applyBorder="1" applyAlignment="1" applyProtection="1">
      <alignment horizontal="center" vertical="center"/>
      <protection locked="0"/>
    </xf>
    <xf numFmtId="0" fontId="53" fillId="3" borderId="13" xfId="0" applyFont="1" applyFill="1" applyBorder="1" applyAlignment="1" applyProtection="1">
      <alignment horizontal="center" vertical="center"/>
      <protection locked="0"/>
    </xf>
    <xf numFmtId="0" fontId="53" fillId="3" borderId="14" xfId="0" applyFont="1" applyFill="1" applyBorder="1" applyAlignment="1" applyProtection="1">
      <alignment horizontal="center" vertical="center"/>
      <protection locked="0"/>
    </xf>
    <xf numFmtId="0" fontId="53" fillId="3" borderId="11" xfId="0" applyFont="1" applyFill="1" applyBorder="1" applyAlignment="1" applyProtection="1">
      <alignment horizontal="center" vertical="center"/>
      <protection locked="0"/>
    </xf>
    <xf numFmtId="0" fontId="53" fillId="3" borderId="0" xfId="0" applyFont="1" applyFill="1" applyAlignment="1" applyProtection="1">
      <alignment horizontal="center" vertical="center"/>
      <protection locked="0"/>
    </xf>
    <xf numFmtId="0" fontId="53" fillId="3" borderId="15" xfId="0" applyFont="1" applyFill="1" applyBorder="1" applyAlignment="1" applyProtection="1">
      <alignment horizontal="center" vertical="center"/>
      <protection locked="0"/>
    </xf>
    <xf numFmtId="0" fontId="53" fillId="3" borderId="22" xfId="0" applyFont="1" applyFill="1" applyBorder="1" applyAlignment="1" applyProtection="1">
      <alignment horizontal="center" vertical="center"/>
      <protection locked="0"/>
    </xf>
    <xf numFmtId="0" fontId="56" fillId="3" borderId="10" xfId="0" applyFont="1" applyFill="1" applyBorder="1" applyAlignment="1" applyProtection="1">
      <alignment horizontal="left" vertical="center"/>
      <protection hidden="1"/>
    </xf>
    <xf numFmtId="0" fontId="2" fillId="3" borderId="10" xfId="0" applyFont="1" applyFill="1" applyBorder="1" applyAlignment="1" applyProtection="1">
      <alignment horizontal="center" vertical="center"/>
      <protection locked="0"/>
    </xf>
    <xf numFmtId="0" fontId="0" fillId="3" borderId="10" xfId="0" applyFill="1" applyBorder="1" applyAlignment="1" applyProtection="1">
      <alignment horizontal="center" vertical="center"/>
      <protection hidden="1"/>
    </xf>
    <xf numFmtId="0" fontId="50" fillId="3" borderId="77" xfId="0" applyFont="1" applyFill="1" applyBorder="1" applyAlignment="1" applyProtection="1">
      <alignment horizontal="left"/>
      <protection locked="0"/>
    </xf>
    <xf numFmtId="0" fontId="117" fillId="3" borderId="10" xfId="0" applyFont="1" applyFill="1" applyBorder="1" applyAlignment="1" applyProtection="1">
      <alignment horizontal="center" vertical="center"/>
      <protection hidden="1"/>
    </xf>
    <xf numFmtId="0" fontId="56" fillId="3" borderId="19" xfId="0" applyFont="1" applyFill="1" applyBorder="1" applyAlignment="1" applyProtection="1">
      <alignment horizontal="left" vertical="center"/>
      <protection hidden="1"/>
    </xf>
    <xf numFmtId="0" fontId="56" fillId="3" borderId="20" xfId="0" applyFont="1" applyFill="1" applyBorder="1" applyAlignment="1" applyProtection="1">
      <alignment horizontal="left" vertical="center"/>
      <protection hidden="1"/>
    </xf>
    <xf numFmtId="0" fontId="56" fillId="3" borderId="21" xfId="0" applyFont="1" applyFill="1" applyBorder="1" applyAlignment="1" applyProtection="1">
      <alignment horizontal="left" vertical="center"/>
      <protection hidden="1"/>
    </xf>
    <xf numFmtId="0" fontId="53" fillId="3" borderId="19" xfId="0" applyFont="1" applyFill="1" applyBorder="1" applyAlignment="1" applyProtection="1">
      <alignment horizontal="center" vertical="center"/>
      <protection locked="0"/>
    </xf>
    <xf numFmtId="0" fontId="53" fillId="3" borderId="20" xfId="0" applyFont="1" applyFill="1" applyBorder="1" applyAlignment="1" applyProtection="1">
      <alignment horizontal="center" vertical="center"/>
      <protection locked="0"/>
    </xf>
    <xf numFmtId="0" fontId="53" fillId="3" borderId="21" xfId="0" applyFont="1" applyFill="1" applyBorder="1" applyAlignment="1" applyProtection="1">
      <alignment horizontal="center" vertical="center"/>
      <protection locked="0"/>
    </xf>
    <xf numFmtId="0" fontId="53" fillId="3" borderId="12" xfId="0" applyFont="1" applyFill="1" applyBorder="1" applyAlignment="1" applyProtection="1">
      <alignment horizontal="center" vertical="center"/>
      <protection hidden="1"/>
    </xf>
    <xf numFmtId="0" fontId="53" fillId="3" borderId="13" xfId="0" applyFont="1" applyFill="1" applyBorder="1" applyAlignment="1" applyProtection="1">
      <alignment horizontal="center" vertical="center"/>
      <protection hidden="1"/>
    </xf>
    <xf numFmtId="0" fontId="53" fillId="3" borderId="14" xfId="0" applyFont="1" applyFill="1" applyBorder="1" applyAlignment="1" applyProtection="1">
      <alignment horizontal="center" vertical="center"/>
      <protection hidden="1"/>
    </xf>
    <xf numFmtId="0" fontId="53" fillId="3" borderId="19" xfId="0" applyFont="1" applyFill="1" applyBorder="1" applyAlignment="1" applyProtection="1">
      <alignment horizontal="center" vertical="center"/>
      <protection hidden="1"/>
    </xf>
    <xf numFmtId="0" fontId="53" fillId="3" borderId="20" xfId="0" applyFont="1" applyFill="1" applyBorder="1" applyAlignment="1" applyProtection="1">
      <alignment horizontal="center" vertical="center"/>
      <protection hidden="1"/>
    </xf>
    <xf numFmtId="0" fontId="53" fillId="3" borderId="21" xfId="0" applyFont="1" applyFill="1" applyBorder="1" applyAlignment="1" applyProtection="1">
      <alignment horizontal="center" vertical="center"/>
      <protection hidden="1"/>
    </xf>
    <xf numFmtId="0" fontId="54" fillId="3" borderId="16" xfId="0" applyFont="1" applyFill="1" applyBorder="1" applyAlignment="1" applyProtection="1">
      <alignment horizontal="center" vertical="center"/>
      <protection hidden="1"/>
    </xf>
    <xf numFmtId="0" fontId="54" fillId="3" borderId="17" xfId="0" applyFont="1" applyFill="1" applyBorder="1" applyAlignment="1" applyProtection="1">
      <alignment horizontal="center" vertical="center"/>
      <protection hidden="1"/>
    </xf>
    <xf numFmtId="0" fontId="54" fillId="3" borderId="18" xfId="0" applyFont="1" applyFill="1" applyBorder="1" applyAlignment="1" applyProtection="1">
      <alignment horizontal="center" vertical="center"/>
      <protection hidden="1"/>
    </xf>
    <xf numFmtId="0" fontId="88" fillId="3" borderId="16" xfId="0" applyFont="1" applyFill="1" applyBorder="1" applyAlignment="1" applyProtection="1">
      <alignment horizontal="center" vertical="center"/>
      <protection hidden="1"/>
    </xf>
    <xf numFmtId="0" fontId="88" fillId="3" borderId="18" xfId="0" applyFont="1" applyFill="1" applyBorder="1" applyAlignment="1" applyProtection="1">
      <alignment horizontal="center" vertical="center"/>
      <protection hidden="1"/>
    </xf>
    <xf numFmtId="0" fontId="0" fillId="3" borderId="16" xfId="0" applyFill="1" applyBorder="1" applyAlignment="1" applyProtection="1">
      <alignment horizontal="center" vertical="center"/>
      <protection hidden="1"/>
    </xf>
    <xf numFmtId="0" fontId="0" fillId="3" borderId="17" xfId="0" applyFill="1" applyBorder="1" applyAlignment="1" applyProtection="1">
      <alignment horizontal="center" vertical="center"/>
      <protection hidden="1"/>
    </xf>
    <xf numFmtId="0" fontId="0" fillId="3" borderId="18" xfId="0" applyFill="1" applyBorder="1" applyAlignment="1" applyProtection="1">
      <alignment horizontal="center" vertical="center"/>
      <protection hidden="1"/>
    </xf>
    <xf numFmtId="0" fontId="53" fillId="3" borderId="10" xfId="0" applyFont="1" applyFill="1" applyBorder="1" applyAlignment="1" applyProtection="1">
      <alignment horizontal="center" vertical="center"/>
      <protection hidden="1"/>
    </xf>
    <xf numFmtId="0" fontId="53" fillId="3" borderId="11" xfId="0" applyFont="1" applyFill="1" applyBorder="1" applyAlignment="1" applyProtection="1">
      <alignment horizontal="center" vertical="center"/>
      <protection hidden="1"/>
    </xf>
    <xf numFmtId="0" fontId="53" fillId="3" borderId="15" xfId="0" applyFont="1" applyFill="1" applyBorder="1" applyAlignment="1" applyProtection="1">
      <alignment horizontal="center" vertical="center"/>
      <protection hidden="1"/>
    </xf>
    <xf numFmtId="0" fontId="54" fillId="3" borderId="12" xfId="0" applyFont="1" applyFill="1" applyBorder="1" applyAlignment="1" applyProtection="1">
      <alignment horizontal="center" vertical="center"/>
      <protection hidden="1"/>
    </xf>
    <xf numFmtId="0" fontId="54" fillId="3" borderId="13" xfId="0" applyFont="1" applyFill="1" applyBorder="1" applyAlignment="1" applyProtection="1">
      <alignment horizontal="center" vertical="center"/>
      <protection hidden="1"/>
    </xf>
    <xf numFmtId="0" fontId="54" fillId="3" borderId="14" xfId="0" applyFont="1" applyFill="1" applyBorder="1" applyAlignment="1" applyProtection="1">
      <alignment horizontal="center" vertical="center"/>
      <protection hidden="1"/>
    </xf>
    <xf numFmtId="0" fontId="54" fillId="3" borderId="19" xfId="0" applyFont="1" applyFill="1" applyBorder="1" applyAlignment="1" applyProtection="1">
      <alignment horizontal="center" vertical="center"/>
      <protection hidden="1"/>
    </xf>
    <xf numFmtId="0" fontId="54" fillId="3" borderId="20" xfId="0" applyFont="1" applyFill="1" applyBorder="1" applyAlignment="1" applyProtection="1">
      <alignment horizontal="center" vertical="center"/>
      <protection hidden="1"/>
    </xf>
    <xf numFmtId="0" fontId="54" fillId="3" borderId="21" xfId="0" applyFont="1" applyFill="1" applyBorder="1" applyAlignment="1" applyProtection="1">
      <alignment horizontal="center" vertical="center"/>
      <protection hidden="1"/>
    </xf>
    <xf numFmtId="0" fontId="88" fillId="3" borderId="12" xfId="0" applyFont="1" applyFill="1" applyBorder="1" applyAlignment="1" applyProtection="1">
      <alignment horizontal="center" vertical="center"/>
      <protection hidden="1"/>
    </xf>
    <xf numFmtId="0" fontId="88" fillId="3" borderId="14" xfId="0" applyFont="1" applyFill="1" applyBorder="1" applyAlignment="1" applyProtection="1">
      <alignment horizontal="center" vertical="center"/>
      <protection hidden="1"/>
    </xf>
    <xf numFmtId="0" fontId="88" fillId="3" borderId="11" xfId="0" applyFont="1" applyFill="1" applyBorder="1" applyAlignment="1" applyProtection="1">
      <alignment horizontal="center" vertical="center"/>
      <protection hidden="1"/>
    </xf>
    <xf numFmtId="0" fontId="88" fillId="3" borderId="15" xfId="0" applyFont="1" applyFill="1" applyBorder="1" applyAlignment="1" applyProtection="1">
      <alignment horizontal="center" vertical="center"/>
      <protection hidden="1"/>
    </xf>
    <xf numFmtId="0" fontId="0" fillId="3" borderId="12" xfId="0" applyFill="1" applyBorder="1" applyAlignment="1" applyProtection="1">
      <alignment horizontal="center" vertical="center"/>
      <protection hidden="1"/>
    </xf>
    <xf numFmtId="0" fontId="0" fillId="3" borderId="13" xfId="0" applyFill="1" applyBorder="1" applyAlignment="1" applyProtection="1">
      <alignment horizontal="center" vertical="center"/>
      <protection hidden="1"/>
    </xf>
    <xf numFmtId="0" fontId="0" fillId="3" borderId="14" xfId="0" applyFill="1" applyBorder="1" applyAlignment="1" applyProtection="1">
      <alignment horizontal="center" vertical="center"/>
      <protection hidden="1"/>
    </xf>
    <xf numFmtId="0" fontId="0" fillId="3" borderId="19" xfId="0" applyFill="1" applyBorder="1" applyAlignment="1" applyProtection="1">
      <alignment horizontal="center" vertical="center"/>
      <protection hidden="1"/>
    </xf>
    <xf numFmtId="0" fontId="0" fillId="3" borderId="20" xfId="0" applyFill="1" applyBorder="1" applyAlignment="1" applyProtection="1">
      <alignment horizontal="center" vertical="center"/>
      <protection hidden="1"/>
    </xf>
    <xf numFmtId="0" fontId="0" fillId="3" borderId="21" xfId="0" applyFill="1" applyBorder="1" applyAlignment="1" applyProtection="1">
      <alignment horizontal="center" vertical="center"/>
      <protection hidden="1"/>
    </xf>
    <xf numFmtId="0" fontId="88" fillId="3" borderId="19" xfId="0" applyFont="1" applyFill="1" applyBorder="1" applyAlignment="1" applyProtection="1">
      <alignment horizontal="center" vertical="center"/>
      <protection hidden="1"/>
    </xf>
    <xf numFmtId="0" fontId="88" fillId="3" borderId="21" xfId="0" applyFont="1" applyFill="1" applyBorder="1" applyAlignment="1" applyProtection="1">
      <alignment horizontal="center" vertical="center"/>
      <protection hidden="1"/>
    </xf>
    <xf numFmtId="0" fontId="118" fillId="3" borderId="10" xfId="0" applyFont="1" applyFill="1" applyBorder="1" applyAlignment="1" applyProtection="1">
      <alignment horizontal="center" vertical="center"/>
      <protection locked="0"/>
    </xf>
    <xf numFmtId="0" fontId="50" fillId="3" borderId="10" xfId="0" applyFont="1" applyFill="1" applyBorder="1" applyAlignment="1" applyProtection="1">
      <alignment horizontal="center" vertical="center"/>
      <protection hidden="1"/>
    </xf>
    <xf numFmtId="0" fontId="117" fillId="3" borderId="12" xfId="0" applyFont="1" applyFill="1" applyBorder="1" applyAlignment="1" applyProtection="1">
      <alignment horizontal="center" vertical="center"/>
      <protection hidden="1"/>
    </xf>
    <xf numFmtId="0" fontId="117" fillId="3" borderId="19" xfId="0" applyFont="1" applyFill="1" applyBorder="1" applyAlignment="1" applyProtection="1">
      <alignment horizontal="center" vertical="center"/>
      <protection hidden="1"/>
    </xf>
    <xf numFmtId="0" fontId="56" fillId="3" borderId="12" xfId="0" applyFont="1" applyFill="1" applyBorder="1" applyAlignment="1" applyProtection="1">
      <alignment horizontal="center" vertical="center"/>
      <protection hidden="1"/>
    </xf>
    <xf numFmtId="0" fontId="56" fillId="3" borderId="13" xfId="0" applyFont="1" applyFill="1" applyBorder="1" applyAlignment="1" applyProtection="1">
      <alignment horizontal="center" vertical="center"/>
      <protection hidden="1"/>
    </xf>
    <xf numFmtId="0" fontId="56" fillId="3" borderId="14" xfId="0" applyFont="1" applyFill="1" applyBorder="1" applyAlignment="1" applyProtection="1">
      <alignment horizontal="center" vertical="center"/>
      <protection hidden="1"/>
    </xf>
    <xf numFmtId="0" fontId="56" fillId="3" borderId="19" xfId="0" applyFont="1" applyFill="1" applyBorder="1" applyAlignment="1" applyProtection="1">
      <alignment horizontal="center" vertical="center"/>
      <protection hidden="1"/>
    </xf>
    <xf numFmtId="0" fontId="56" fillId="3" borderId="20" xfId="0" applyFont="1" applyFill="1" applyBorder="1" applyAlignment="1" applyProtection="1">
      <alignment horizontal="center" vertical="center"/>
      <protection hidden="1"/>
    </xf>
    <xf numFmtId="0" fontId="56" fillId="3" borderId="21" xfId="0" applyFont="1" applyFill="1" applyBorder="1" applyAlignment="1" applyProtection="1">
      <alignment horizontal="center" vertical="center"/>
      <protection hidden="1"/>
    </xf>
    <xf numFmtId="0" fontId="56" fillId="3" borderId="9" xfId="0" applyFont="1" applyFill="1" applyBorder="1" applyAlignment="1" applyProtection="1">
      <alignment horizontal="left" vertical="center"/>
      <protection hidden="1"/>
    </xf>
    <xf numFmtId="0" fontId="118" fillId="3" borderId="9" xfId="0" applyFont="1" applyFill="1" applyBorder="1" applyAlignment="1" applyProtection="1">
      <alignment horizontal="center" vertical="center"/>
      <protection hidden="1"/>
    </xf>
    <xf numFmtId="0" fontId="118" fillId="3" borderId="10" xfId="0" applyFont="1" applyFill="1" applyBorder="1" applyAlignment="1" applyProtection="1">
      <alignment horizontal="center" vertical="center"/>
      <protection hidden="1"/>
    </xf>
    <xf numFmtId="0" fontId="56" fillId="3" borderId="12" xfId="0" applyFont="1" applyFill="1" applyBorder="1" applyAlignment="1" applyProtection="1">
      <alignment horizontal="center" vertical="center"/>
      <protection locked="0"/>
    </xf>
    <xf numFmtId="0" fontId="56" fillId="3" borderId="14" xfId="0" applyFont="1" applyFill="1" applyBorder="1" applyAlignment="1" applyProtection="1">
      <alignment horizontal="center" vertical="center"/>
      <protection locked="0"/>
    </xf>
    <xf numFmtId="0" fontId="56" fillId="3" borderId="11" xfId="0" applyFont="1" applyFill="1" applyBorder="1" applyAlignment="1" applyProtection="1">
      <alignment horizontal="center" vertical="center"/>
      <protection locked="0"/>
    </xf>
    <xf numFmtId="0" fontId="56" fillId="3" borderId="15" xfId="0" applyFont="1" applyFill="1" applyBorder="1" applyAlignment="1" applyProtection="1">
      <alignment horizontal="center" vertical="center"/>
      <protection locked="0"/>
    </xf>
    <xf numFmtId="0" fontId="56" fillId="3" borderId="11" xfId="0" applyFont="1" applyFill="1" applyBorder="1" applyAlignment="1" applyProtection="1">
      <alignment horizontal="center" vertical="center"/>
      <protection hidden="1"/>
    </xf>
    <xf numFmtId="0" fontId="56" fillId="3" borderId="15" xfId="0" applyFont="1" applyFill="1" applyBorder="1" applyAlignment="1" applyProtection="1">
      <alignment horizontal="center" vertical="center"/>
      <protection hidden="1"/>
    </xf>
    <xf numFmtId="0" fontId="56" fillId="3" borderId="19" xfId="0" applyFont="1" applyFill="1" applyBorder="1" applyAlignment="1" applyProtection="1">
      <alignment horizontal="center" vertical="center"/>
      <protection locked="0"/>
    </xf>
    <xf numFmtId="0" fontId="56" fillId="3" borderId="21" xfId="0" applyFont="1" applyFill="1" applyBorder="1" applyAlignment="1" applyProtection="1">
      <alignment horizontal="center" vertical="center"/>
      <protection locked="0"/>
    </xf>
    <xf numFmtId="0" fontId="56" fillId="3" borderId="13" xfId="0" applyFont="1" applyFill="1" applyBorder="1" applyProtection="1">
      <protection hidden="1"/>
    </xf>
    <xf numFmtId="0" fontId="56" fillId="3" borderId="14" xfId="0" applyFont="1" applyFill="1" applyBorder="1" applyProtection="1">
      <protection hidden="1"/>
    </xf>
    <xf numFmtId="0" fontId="56" fillId="3" borderId="11" xfId="0" applyFont="1" applyFill="1" applyBorder="1" applyProtection="1">
      <protection hidden="1"/>
    </xf>
    <xf numFmtId="0" fontId="56" fillId="3" borderId="0" xfId="0" applyFont="1" applyFill="1" applyProtection="1">
      <protection hidden="1"/>
    </xf>
    <xf numFmtId="0" fontId="56" fillId="3" borderId="15" xfId="0" applyFont="1" applyFill="1" applyBorder="1" applyProtection="1">
      <protection hidden="1"/>
    </xf>
    <xf numFmtId="0" fontId="53" fillId="3" borderId="9" xfId="0" applyFont="1" applyFill="1" applyBorder="1" applyAlignment="1" applyProtection="1">
      <alignment horizontal="center" vertical="center"/>
      <protection locked="0"/>
    </xf>
    <xf numFmtId="0" fontId="53" fillId="3" borderId="61" xfId="0" applyFont="1" applyFill="1" applyBorder="1" applyAlignment="1" applyProtection="1">
      <alignment horizontal="left" vertical="center"/>
      <protection hidden="1"/>
    </xf>
    <xf numFmtId="0" fontId="15" fillId="3" borderId="61" xfId="0" applyFont="1" applyFill="1" applyBorder="1" applyAlignment="1" applyProtection="1">
      <alignment horizontal="left" vertical="center"/>
      <protection hidden="1"/>
    </xf>
    <xf numFmtId="0" fontId="15" fillId="3" borderId="68" xfId="0" applyFont="1" applyFill="1" applyBorder="1" applyAlignment="1" applyProtection="1">
      <alignment horizontal="left" vertical="center"/>
      <protection hidden="1"/>
    </xf>
    <xf numFmtId="0" fontId="53" fillId="3" borderId="61" xfId="0" applyFont="1" applyFill="1" applyBorder="1" applyAlignment="1" applyProtection="1">
      <alignment horizontal="left"/>
      <protection hidden="1"/>
    </xf>
    <xf numFmtId="0" fontId="53" fillId="3" borderId="68" xfId="0" applyFont="1" applyFill="1" applyBorder="1" applyAlignment="1" applyProtection="1">
      <alignment horizontal="left"/>
      <protection hidden="1"/>
    </xf>
    <xf numFmtId="0" fontId="53" fillId="3" borderId="70" xfId="0" applyFont="1" applyFill="1" applyBorder="1" applyAlignment="1" applyProtection="1">
      <alignment horizontal="left"/>
      <protection locked="0"/>
    </xf>
    <xf numFmtId="0" fontId="53" fillId="3" borderId="61" xfId="0" applyFont="1" applyFill="1" applyBorder="1" applyAlignment="1" applyProtection="1">
      <alignment horizontal="left"/>
      <protection locked="0"/>
    </xf>
    <xf numFmtId="0" fontId="53" fillId="3" borderId="68" xfId="0" applyFont="1" applyFill="1" applyBorder="1" applyAlignment="1" applyProtection="1">
      <alignment horizontal="left"/>
      <protection locked="0"/>
    </xf>
    <xf numFmtId="0" fontId="0" fillId="3" borderId="12" xfId="0" applyFill="1" applyBorder="1" applyAlignment="1" applyProtection="1">
      <alignment horizontal="center"/>
      <protection hidden="1"/>
    </xf>
    <xf numFmtId="0" fontId="0" fillId="3" borderId="13" xfId="0" applyFill="1" applyBorder="1" applyAlignment="1" applyProtection="1">
      <alignment horizontal="center"/>
      <protection hidden="1"/>
    </xf>
    <xf numFmtId="0" fontId="0" fillId="3" borderId="14" xfId="0" applyFill="1" applyBorder="1" applyAlignment="1" applyProtection="1">
      <alignment horizontal="center"/>
      <protection hidden="1"/>
    </xf>
    <xf numFmtId="0" fontId="0" fillId="3" borderId="19" xfId="0" applyFill="1" applyBorder="1" applyAlignment="1" applyProtection="1">
      <alignment horizontal="center"/>
      <protection hidden="1"/>
    </xf>
    <xf numFmtId="0" fontId="53" fillId="3" borderId="16" xfId="0" applyFont="1" applyFill="1" applyBorder="1" applyAlignment="1" applyProtection="1">
      <alignment horizontal="right"/>
      <protection locked="0"/>
    </xf>
    <xf numFmtId="0" fontId="53" fillId="3" borderId="17" xfId="0" applyFont="1" applyFill="1" applyBorder="1" applyAlignment="1" applyProtection="1">
      <alignment horizontal="right"/>
      <protection locked="0"/>
    </xf>
    <xf numFmtId="0" fontId="0" fillId="3" borderId="17" xfId="0" applyFill="1" applyBorder="1" applyAlignment="1" applyProtection="1">
      <alignment horizontal="center"/>
      <protection hidden="1"/>
    </xf>
    <xf numFmtId="0" fontId="53" fillId="3" borderId="17" xfId="0" applyFont="1" applyFill="1" applyBorder="1" applyAlignment="1" applyProtection="1">
      <alignment horizontal="left"/>
      <protection locked="0"/>
    </xf>
    <xf numFmtId="0" fontId="115" fillId="3" borderId="12" xfId="0" applyFont="1" applyFill="1" applyBorder="1" applyAlignment="1" applyProtection="1">
      <alignment horizontal="center" vertical="center"/>
      <protection hidden="1"/>
    </xf>
    <xf numFmtId="0" fontId="115" fillId="3" borderId="13" xfId="0" applyFont="1" applyFill="1" applyBorder="1" applyAlignment="1" applyProtection="1">
      <alignment horizontal="center" vertical="center"/>
      <protection hidden="1"/>
    </xf>
    <xf numFmtId="0" fontId="115" fillId="3" borderId="14" xfId="0" applyFont="1" applyFill="1" applyBorder="1" applyAlignment="1" applyProtection="1">
      <alignment horizontal="center" vertical="center"/>
      <protection hidden="1"/>
    </xf>
    <xf numFmtId="0" fontId="115" fillId="3" borderId="11" xfId="0" applyFont="1" applyFill="1" applyBorder="1" applyAlignment="1" applyProtection="1">
      <alignment horizontal="center" vertical="center"/>
      <protection hidden="1"/>
    </xf>
    <xf numFmtId="0" fontId="115" fillId="3" borderId="15" xfId="0" applyFont="1" applyFill="1" applyBorder="1" applyAlignment="1" applyProtection="1">
      <alignment horizontal="center" vertical="center"/>
      <protection hidden="1"/>
    </xf>
    <xf numFmtId="0" fontId="115" fillId="3" borderId="19" xfId="0" applyFont="1" applyFill="1" applyBorder="1" applyAlignment="1" applyProtection="1">
      <alignment horizontal="center" vertical="center"/>
      <protection hidden="1"/>
    </xf>
    <xf numFmtId="0" fontId="115" fillId="3" borderId="20" xfId="0" applyFont="1" applyFill="1" applyBorder="1" applyAlignment="1" applyProtection="1">
      <alignment horizontal="center" vertical="center"/>
      <protection hidden="1"/>
    </xf>
    <xf numFmtId="0" fontId="115" fillId="3" borderId="58" xfId="0" applyFont="1" applyFill="1" applyBorder="1" applyAlignment="1" applyProtection="1">
      <alignment horizontal="center" vertical="center"/>
      <protection hidden="1"/>
    </xf>
    <xf numFmtId="0" fontId="0" fillId="3" borderId="12" xfId="0" applyFill="1" applyBorder="1" applyAlignment="1" applyProtection="1">
      <alignment horizontal="left"/>
      <protection hidden="1"/>
    </xf>
    <xf numFmtId="0" fontId="0" fillId="3" borderId="13" xfId="0" applyFill="1" applyBorder="1" applyAlignment="1" applyProtection="1">
      <alignment horizontal="left"/>
      <protection hidden="1"/>
    </xf>
    <xf numFmtId="0" fontId="50" fillId="0" borderId="2" xfId="3" applyBorder="1" applyAlignment="1" applyProtection="1">
      <alignment horizontal="center" vertical="center" wrapText="1"/>
      <protection hidden="1"/>
    </xf>
    <xf numFmtId="0" fontId="50" fillId="0" borderId="3" xfId="3" applyBorder="1" applyAlignment="1" applyProtection="1">
      <alignment horizontal="center" vertical="center" wrapText="1"/>
      <protection hidden="1"/>
    </xf>
    <xf numFmtId="0" fontId="50" fillId="0" borderId="4" xfId="3" applyBorder="1" applyAlignment="1" applyProtection="1">
      <alignment horizontal="center" vertical="center" wrapText="1"/>
      <protection hidden="1"/>
    </xf>
    <xf numFmtId="0" fontId="50" fillId="0" borderId="5" xfId="3" applyBorder="1" applyAlignment="1" applyProtection="1">
      <alignment horizontal="center" vertical="center" wrapText="1"/>
      <protection hidden="1"/>
    </xf>
    <xf numFmtId="0" fontId="50" fillId="0" borderId="6" xfId="3" applyBorder="1" applyAlignment="1" applyProtection="1">
      <alignment horizontal="center" vertical="center" wrapText="1"/>
      <protection hidden="1"/>
    </xf>
    <xf numFmtId="0" fontId="53" fillId="0" borderId="2" xfId="3" applyFont="1" applyBorder="1" applyAlignment="1" applyProtection="1">
      <alignment horizontal="center" vertical="center" wrapText="1"/>
      <protection locked="0"/>
    </xf>
    <xf numFmtId="0" fontId="53" fillId="0" borderId="3" xfId="3" applyFont="1" applyBorder="1" applyAlignment="1" applyProtection="1">
      <alignment horizontal="center" vertical="center" wrapText="1"/>
      <protection locked="0"/>
    </xf>
    <xf numFmtId="0" fontId="53" fillId="0" borderId="4" xfId="3" applyFont="1" applyBorder="1" applyAlignment="1" applyProtection="1">
      <alignment horizontal="center" vertical="center" wrapText="1"/>
      <protection locked="0"/>
    </xf>
    <xf numFmtId="0" fontId="53" fillId="0" borderId="5" xfId="3" applyFont="1" applyBorder="1" applyAlignment="1" applyProtection="1">
      <alignment horizontal="center" vertical="center" wrapText="1"/>
      <protection locked="0"/>
    </xf>
    <xf numFmtId="0" fontId="53" fillId="0" borderId="6" xfId="3" applyFont="1" applyBorder="1" applyAlignment="1" applyProtection="1">
      <alignment horizontal="center" vertical="center" wrapText="1"/>
      <protection locked="0"/>
    </xf>
    <xf numFmtId="0" fontId="53" fillId="0" borderId="4" xfId="3" applyFont="1" applyBorder="1" applyAlignment="1" applyProtection="1">
      <alignment horizontal="center" vertical="center"/>
      <protection hidden="1"/>
    </xf>
    <xf numFmtId="0" fontId="53" fillId="0" borderId="7" xfId="3" applyFont="1" applyBorder="1" applyAlignment="1" applyProtection="1">
      <alignment horizontal="center" vertical="center"/>
      <protection hidden="1"/>
    </xf>
    <xf numFmtId="0" fontId="53" fillId="0" borderId="8" xfId="3" applyFont="1" applyBorder="1" applyAlignment="1" applyProtection="1">
      <alignment horizontal="center" vertical="center"/>
      <protection hidden="1"/>
    </xf>
    <xf numFmtId="0" fontId="53" fillId="0" borderId="23" xfId="3" applyFont="1" applyBorder="1" applyAlignment="1" applyProtection="1">
      <alignment horizontal="center" vertical="center"/>
      <protection hidden="1"/>
    </xf>
    <xf numFmtId="0" fontId="53" fillId="0" borderId="24" xfId="3" applyFont="1" applyBorder="1" applyAlignment="1" applyProtection="1">
      <alignment horizontal="center" vertical="center"/>
      <protection locked="0"/>
    </xf>
    <xf numFmtId="0" fontId="53" fillId="0" borderId="0" xfId="3" applyFont="1" applyAlignment="1" applyProtection="1">
      <alignment horizontal="center" vertical="center"/>
      <protection locked="0"/>
    </xf>
    <xf numFmtId="0" fontId="53" fillId="0" borderId="26" xfId="3" applyFont="1" applyBorder="1" applyAlignment="1" applyProtection="1">
      <alignment horizontal="center" vertical="center"/>
      <protection locked="0"/>
    </xf>
    <xf numFmtId="0" fontId="53" fillId="0" borderId="1" xfId="3" applyFont="1" applyBorder="1" applyAlignment="1" applyProtection="1">
      <alignment horizontal="center" vertical="center"/>
      <protection locked="0"/>
    </xf>
    <xf numFmtId="0" fontId="53" fillId="0" borderId="2" xfId="3" applyFont="1" applyBorder="1" applyAlignment="1" applyProtection="1">
      <alignment horizontal="center" vertical="center"/>
      <protection locked="0"/>
    </xf>
    <xf numFmtId="0" fontId="53" fillId="0" borderId="3" xfId="3" applyFont="1" applyBorder="1" applyAlignment="1" applyProtection="1">
      <alignment horizontal="center" vertical="center"/>
      <protection locked="0"/>
    </xf>
    <xf numFmtId="0" fontId="53" fillId="0" borderId="4" xfId="3" applyFont="1" applyBorder="1" applyAlignment="1" applyProtection="1">
      <alignment horizontal="center" vertical="center"/>
      <protection locked="0"/>
    </xf>
    <xf numFmtId="0" fontId="53" fillId="0" borderId="5" xfId="3" applyFont="1" applyBorder="1" applyAlignment="1" applyProtection="1">
      <alignment horizontal="center" vertical="center"/>
      <protection locked="0"/>
    </xf>
    <xf numFmtId="0" fontId="53" fillId="0" borderId="6" xfId="3" applyFont="1" applyBorder="1" applyAlignment="1" applyProtection="1">
      <alignment horizontal="center" vertical="center"/>
      <protection locked="0"/>
    </xf>
    <xf numFmtId="0" fontId="53" fillId="0" borderId="1" xfId="3" applyFont="1" applyBorder="1" applyAlignment="1" applyProtection="1">
      <alignment horizontal="center" vertical="center" wrapText="1"/>
      <protection hidden="1"/>
    </xf>
    <xf numFmtId="0" fontId="53" fillId="0" borderId="2" xfId="3" applyFont="1" applyBorder="1" applyAlignment="1" applyProtection="1">
      <alignment horizontal="center" vertical="center" wrapText="1"/>
      <protection hidden="1"/>
    </xf>
    <xf numFmtId="0" fontId="53" fillId="0" borderId="3" xfId="3" applyFont="1" applyBorder="1" applyAlignment="1" applyProtection="1">
      <alignment horizontal="center" vertical="center" wrapText="1"/>
      <protection hidden="1"/>
    </xf>
    <xf numFmtId="0" fontId="53" fillId="0" borderId="24" xfId="3" applyFont="1" applyBorder="1" applyAlignment="1" applyProtection="1">
      <alignment horizontal="center" vertical="center" wrapText="1"/>
      <protection hidden="1"/>
    </xf>
    <xf numFmtId="0" fontId="53" fillId="0" borderId="0" xfId="3" applyFont="1" applyAlignment="1" applyProtection="1">
      <alignment horizontal="center" vertical="center" wrapText="1"/>
      <protection hidden="1"/>
    </xf>
    <xf numFmtId="0" fontId="53" fillId="0" borderId="26" xfId="3" applyFont="1" applyBorder="1" applyAlignment="1" applyProtection="1">
      <alignment horizontal="center" vertical="center" wrapText="1"/>
      <protection hidden="1"/>
    </xf>
    <xf numFmtId="0" fontId="53" fillId="0" borderId="7" xfId="3" applyFont="1" applyBorder="1" applyAlignment="1" applyProtection="1">
      <alignment horizontal="center"/>
      <protection hidden="1"/>
    </xf>
    <xf numFmtId="0" fontId="53" fillId="0" borderId="8" xfId="3" applyFont="1" applyBorder="1" applyAlignment="1" applyProtection="1">
      <alignment horizontal="center"/>
      <protection hidden="1"/>
    </xf>
    <xf numFmtId="3" fontId="53" fillId="0" borderId="7" xfId="3" applyNumberFormat="1" applyFont="1" applyBorder="1" applyAlignment="1" applyProtection="1">
      <alignment horizontal="center" vertical="center"/>
      <protection hidden="1"/>
    </xf>
    <xf numFmtId="3" fontId="53" fillId="0" borderId="8" xfId="3" applyNumberFormat="1" applyFont="1" applyBorder="1" applyAlignment="1" applyProtection="1">
      <alignment horizontal="center" vertical="center"/>
      <protection hidden="1"/>
    </xf>
    <xf numFmtId="14" fontId="53" fillId="0" borderId="0" xfId="3" applyNumberFormat="1" applyFont="1" applyAlignment="1" applyProtection="1">
      <alignment horizontal="center"/>
      <protection hidden="1"/>
    </xf>
    <xf numFmtId="0" fontId="53" fillId="0" borderId="29" xfId="3" applyFont="1" applyBorder="1" applyAlignment="1" applyProtection="1">
      <alignment horizontal="center" vertical="center" wrapText="1"/>
      <protection hidden="1"/>
    </xf>
    <xf numFmtId="0" fontId="53" fillId="0" borderId="30" xfId="3" applyFont="1" applyBorder="1" applyAlignment="1" applyProtection="1">
      <alignment horizontal="center" vertical="center"/>
      <protection hidden="1"/>
    </xf>
    <xf numFmtId="0" fontId="53" fillId="0" borderId="31" xfId="3" applyFont="1" applyBorder="1" applyAlignment="1" applyProtection="1">
      <alignment horizontal="center" vertical="center"/>
      <protection hidden="1"/>
    </xf>
    <xf numFmtId="0" fontId="53" fillId="0" borderId="7" xfId="3" applyFont="1" applyBorder="1" applyAlignment="1" applyProtection="1">
      <alignment horizontal="center" vertical="center"/>
      <protection locked="0"/>
    </xf>
    <xf numFmtId="0" fontId="53" fillId="0" borderId="8" xfId="3" applyFont="1" applyBorder="1" applyAlignment="1" applyProtection="1">
      <alignment horizontal="center" vertical="center"/>
      <protection locked="0"/>
    </xf>
    <xf numFmtId="0" fontId="0" fillId="0" borderId="7" xfId="0" applyBorder="1" applyAlignment="1" applyProtection="1">
      <alignment horizontal="center"/>
      <protection locked="0"/>
    </xf>
    <xf numFmtId="0" fontId="0" fillId="0" borderId="8" xfId="0" applyBorder="1" applyAlignment="1" applyProtection="1">
      <alignment horizontal="center"/>
      <protection locked="0"/>
    </xf>
    <xf numFmtId="0" fontId="53" fillId="0" borderId="5" xfId="3" applyFont="1" applyBorder="1" applyAlignment="1" applyProtection="1">
      <alignment horizontal="left"/>
      <protection hidden="1"/>
    </xf>
    <xf numFmtId="49" fontId="56" fillId="0" borderId="24" xfId="3" applyNumberFormat="1" applyFont="1" applyBorder="1" applyAlignment="1" applyProtection="1">
      <alignment horizontal="center" wrapText="1"/>
      <protection hidden="1"/>
    </xf>
    <xf numFmtId="0" fontId="51" fillId="0" borderId="0" xfId="3" applyFont="1" applyAlignment="1" applyProtection="1">
      <alignment horizontal="center" vertical="center"/>
      <protection hidden="1"/>
    </xf>
    <xf numFmtId="0" fontId="50" fillId="0" borderId="0" xfId="3" applyAlignment="1" applyProtection="1">
      <alignment horizontal="center" vertical="center"/>
      <protection hidden="1"/>
    </xf>
    <xf numFmtId="0" fontId="50" fillId="29" borderId="0" xfId="0" applyFont="1" applyFill="1" applyAlignment="1" applyProtection="1">
      <alignment horizontal="center"/>
      <protection hidden="1"/>
    </xf>
    <xf numFmtId="0" fontId="50" fillId="0" borderId="1" xfId="4" applyBorder="1" applyProtection="1">
      <protection hidden="1"/>
    </xf>
    <xf numFmtId="0" fontId="50" fillId="0" borderId="2" xfId="4" applyBorder="1" applyProtection="1">
      <protection hidden="1"/>
    </xf>
    <xf numFmtId="0" fontId="50" fillId="0" borderId="3" xfId="4" applyBorder="1" applyProtection="1">
      <protection hidden="1"/>
    </xf>
    <xf numFmtId="0" fontId="50" fillId="0" borderId="24" xfId="4" applyBorder="1" applyProtection="1">
      <protection hidden="1"/>
    </xf>
    <xf numFmtId="0" fontId="50" fillId="0" borderId="0" xfId="4" applyProtection="1">
      <protection hidden="1"/>
    </xf>
    <xf numFmtId="0" fontId="50" fillId="0" borderId="26" xfId="4" applyBorder="1" applyProtection="1">
      <protection hidden="1"/>
    </xf>
    <xf numFmtId="0" fontId="50" fillId="0" borderId="4" xfId="4" applyBorder="1" applyProtection="1">
      <protection hidden="1"/>
    </xf>
    <xf numFmtId="0" fontId="50" fillId="0" borderId="5" xfId="4" applyBorder="1" applyProtection="1">
      <protection hidden="1"/>
    </xf>
    <xf numFmtId="0" fontId="50" fillId="0" borderId="6" xfId="4" applyBorder="1" applyProtection="1">
      <protection hidden="1"/>
    </xf>
    <xf numFmtId="0" fontId="50" fillId="0" borderId="7" xfId="4" applyBorder="1"/>
    <xf numFmtId="0" fontId="50" fillId="0" borderId="8" xfId="4" applyBorder="1"/>
    <xf numFmtId="0" fontId="50" fillId="0" borderId="23" xfId="4" applyBorder="1"/>
    <xf numFmtId="0" fontId="51" fillId="0" borderId="7" xfId="4" applyFont="1" applyBorder="1" applyAlignment="1">
      <alignment horizontal="left" vertical="center" wrapText="1"/>
    </xf>
    <xf numFmtId="0" fontId="52" fillId="0" borderId="1" xfId="4" applyFont="1" applyBorder="1" applyAlignment="1">
      <alignment horizontal="center" vertical="center" wrapText="1"/>
    </xf>
    <xf numFmtId="0" fontId="50" fillId="0" borderId="2" xfId="4" applyBorder="1" applyAlignment="1">
      <alignment wrapText="1"/>
    </xf>
    <xf numFmtId="0" fontId="50" fillId="0" borderId="3" xfId="4" applyBorder="1" applyAlignment="1">
      <alignment wrapText="1"/>
    </xf>
    <xf numFmtId="0" fontId="50" fillId="0" borderId="24" xfId="4" applyBorder="1" applyAlignment="1">
      <alignment wrapText="1"/>
    </xf>
    <xf numFmtId="0" fontId="50" fillId="0" borderId="0" xfId="4" applyAlignment="1">
      <alignment wrapText="1"/>
    </xf>
    <xf numFmtId="0" fontId="50" fillId="0" borderId="26" xfId="4" applyBorder="1" applyAlignment="1">
      <alignment wrapText="1"/>
    </xf>
    <xf numFmtId="0" fontId="50" fillId="0" borderId="4" xfId="4" applyBorder="1" applyAlignment="1">
      <alignment wrapText="1"/>
    </xf>
    <xf numFmtId="0" fontId="50" fillId="0" borderId="5" xfId="4" applyBorder="1" applyAlignment="1">
      <alignment wrapText="1"/>
    </xf>
    <xf numFmtId="0" fontId="50" fillId="0" borderId="6" xfId="4" applyBorder="1" applyAlignment="1">
      <alignment wrapText="1"/>
    </xf>
    <xf numFmtId="0" fontId="59" fillId="0" borderId="1" xfId="4" applyFont="1" applyBorder="1" applyAlignment="1" applyProtection="1">
      <alignment horizontal="center" vertical="center" wrapText="1"/>
      <protection locked="0"/>
    </xf>
    <xf numFmtId="0" fontId="60" fillId="0" borderId="2" xfId="4" applyFont="1" applyBorder="1" applyAlignment="1" applyProtection="1">
      <alignment wrapText="1"/>
      <protection locked="0"/>
    </xf>
    <xf numFmtId="0" fontId="60" fillId="0" borderId="3" xfId="4" applyFont="1" applyBorder="1" applyAlignment="1" applyProtection="1">
      <alignment wrapText="1"/>
      <protection locked="0"/>
    </xf>
    <xf numFmtId="0" fontId="60" fillId="0" borderId="24" xfId="4" applyFont="1" applyBorder="1" applyAlignment="1" applyProtection="1">
      <alignment wrapText="1"/>
      <protection locked="0"/>
    </xf>
    <xf numFmtId="0" fontId="60" fillId="0" borderId="0" xfId="4" applyFont="1" applyAlignment="1" applyProtection="1">
      <alignment wrapText="1"/>
      <protection locked="0"/>
    </xf>
    <xf numFmtId="0" fontId="60" fillId="0" borderId="26" xfId="4" applyFont="1" applyBorder="1" applyAlignment="1" applyProtection="1">
      <alignment wrapText="1"/>
      <protection locked="0"/>
    </xf>
    <xf numFmtId="0" fontId="60" fillId="0" borderId="4" xfId="4" applyFont="1" applyBorder="1" applyAlignment="1" applyProtection="1">
      <alignment wrapText="1"/>
      <protection locked="0"/>
    </xf>
    <xf numFmtId="0" fontId="60" fillId="0" borderId="5" xfId="4" applyFont="1" applyBorder="1" applyAlignment="1" applyProtection="1">
      <alignment wrapText="1"/>
      <protection locked="0"/>
    </xf>
    <xf numFmtId="0" fontId="60" fillId="0" borderId="6" xfId="4" applyFont="1" applyBorder="1" applyAlignment="1" applyProtection="1">
      <alignment wrapText="1"/>
      <protection locked="0"/>
    </xf>
    <xf numFmtId="0" fontId="54" fillId="0" borderId="1" xfId="4" applyFont="1" applyBorder="1" applyAlignment="1" applyProtection="1">
      <alignment horizontal="center" vertical="center" wrapText="1"/>
      <protection locked="0"/>
    </xf>
    <xf numFmtId="0" fontId="50" fillId="0" borderId="2" xfId="4" applyBorder="1" applyAlignment="1" applyProtection="1">
      <alignment wrapText="1"/>
      <protection locked="0"/>
    </xf>
    <xf numFmtId="0" fontId="50" fillId="0" borderId="3" xfId="4" applyBorder="1" applyAlignment="1" applyProtection="1">
      <alignment wrapText="1"/>
      <protection locked="0"/>
    </xf>
    <xf numFmtId="0" fontId="50" fillId="0" borderId="24" xfId="4" applyBorder="1" applyAlignment="1" applyProtection="1">
      <alignment wrapText="1"/>
      <protection locked="0"/>
    </xf>
    <xf numFmtId="0" fontId="50" fillId="0" borderId="0" xfId="4" applyAlignment="1" applyProtection="1">
      <alignment wrapText="1"/>
      <protection locked="0"/>
    </xf>
    <xf numFmtId="0" fontId="50" fillId="0" borderId="26" xfId="4" applyBorder="1" applyAlignment="1" applyProtection="1">
      <alignment wrapText="1"/>
      <protection locked="0"/>
    </xf>
    <xf numFmtId="0" fontId="50" fillId="0" borderId="4" xfId="4" applyBorder="1" applyAlignment="1" applyProtection="1">
      <alignment wrapText="1"/>
      <protection locked="0"/>
    </xf>
    <xf numFmtId="0" fontId="50" fillId="0" borderId="5" xfId="4" applyBorder="1" applyAlignment="1" applyProtection="1">
      <alignment wrapText="1"/>
      <protection locked="0"/>
    </xf>
    <xf numFmtId="0" fontId="50" fillId="0" borderId="6" xfId="4" applyBorder="1" applyAlignment="1" applyProtection="1">
      <alignment wrapText="1"/>
      <protection locked="0"/>
    </xf>
    <xf numFmtId="49" fontId="53" fillId="0" borderId="0" xfId="4" applyNumberFormat="1" applyFont="1" applyAlignment="1">
      <alignment horizontal="left"/>
    </xf>
    <xf numFmtId="0" fontId="53" fillId="0" borderId="0" xfId="4" applyFont="1" applyAlignment="1">
      <alignment horizontal="left"/>
    </xf>
    <xf numFmtId="0" fontId="50" fillId="0" borderId="0" xfId="4" applyAlignment="1">
      <alignment horizontal="center"/>
    </xf>
    <xf numFmtId="0" fontId="53" fillId="0" borderId="0" xfId="4" applyFont="1" applyAlignment="1">
      <alignment horizontal="center"/>
    </xf>
    <xf numFmtId="0" fontId="0" fillId="0" borderId="0" xfId="0"/>
    <xf numFmtId="0" fontId="0" fillId="0" borderId="26" xfId="0" applyBorder="1"/>
    <xf numFmtId="0" fontId="53" fillId="0" borderId="26" xfId="4" applyFont="1" applyBorder="1" applyAlignment="1">
      <alignment horizontal="center"/>
    </xf>
    <xf numFmtId="0" fontId="50" fillId="0" borderId="0" xfId="4"/>
    <xf numFmtId="0" fontId="50" fillId="0" borderId="24" xfId="4" applyBorder="1" applyAlignment="1">
      <alignment horizontal="left"/>
    </xf>
    <xf numFmtId="0" fontId="50" fillId="0" borderId="0" xfId="4" applyAlignment="1">
      <alignment horizontal="left"/>
    </xf>
    <xf numFmtId="0" fontId="27" fillId="0" borderId="0" xfId="4" applyFont="1" applyAlignment="1" applyProtection="1">
      <alignment horizontal="center" vertical="center"/>
      <protection hidden="1"/>
    </xf>
    <xf numFmtId="0" fontId="51" fillId="0" borderId="0" xfId="4" applyFont="1" applyAlignment="1" applyProtection="1">
      <alignment horizontal="center" vertical="center"/>
      <protection hidden="1"/>
    </xf>
    <xf numFmtId="0" fontId="53" fillId="0" borderId="0" xfId="4" applyFont="1" applyAlignment="1">
      <alignment horizontal="center" vertical="center"/>
    </xf>
    <xf numFmtId="0" fontId="53" fillId="0" borderId="0" xfId="4" applyFont="1" applyAlignment="1" applyProtection="1">
      <alignment horizontal="left" vertical="center" wrapText="1"/>
      <protection hidden="1"/>
    </xf>
    <xf numFmtId="0" fontId="53" fillId="0" borderId="0" xfId="4" applyFont="1" applyAlignment="1" applyProtection="1">
      <alignment horizontal="left"/>
      <protection hidden="1"/>
    </xf>
    <xf numFmtId="0" fontId="53" fillId="0" borderId="26" xfId="4" applyFont="1" applyBorder="1" applyAlignment="1" applyProtection="1">
      <alignment horizontal="left"/>
      <protection hidden="1"/>
    </xf>
    <xf numFmtId="0" fontId="27" fillId="0" borderId="0" xfId="4" applyFont="1" applyAlignment="1" applyProtection="1">
      <alignment horizontal="center"/>
      <protection hidden="1"/>
    </xf>
    <xf numFmtId="0" fontId="50" fillId="0" borderId="0" xfId="4" applyAlignment="1" applyProtection="1">
      <alignment horizontal="center" vertical="center"/>
      <protection hidden="1"/>
    </xf>
    <xf numFmtId="0" fontId="53" fillId="0" borderId="1" xfId="4" applyFont="1" applyBorder="1" applyAlignment="1">
      <alignment horizontal="center" vertical="center"/>
    </xf>
    <xf numFmtId="0" fontId="53" fillId="0" borderId="2" xfId="4" applyFont="1" applyBorder="1" applyAlignment="1">
      <alignment horizontal="center" vertical="center"/>
    </xf>
    <xf numFmtId="0" fontId="53" fillId="0" borderId="3" xfId="4" applyFont="1" applyBorder="1" applyAlignment="1">
      <alignment horizontal="center" vertical="center"/>
    </xf>
    <xf numFmtId="0" fontId="53" fillId="0" borderId="24" xfId="4" applyFont="1" applyBorder="1" applyAlignment="1">
      <alignment horizontal="center" vertical="center"/>
    </xf>
    <xf numFmtId="0" fontId="53" fillId="0" borderId="26" xfId="4" applyFont="1" applyBorder="1" applyAlignment="1">
      <alignment horizontal="center" vertical="center"/>
    </xf>
    <xf numFmtId="0" fontId="53" fillId="0" borderId="5" xfId="4" applyFont="1" applyBorder="1" applyAlignment="1" applyProtection="1">
      <alignment horizontal="center"/>
      <protection locked="0"/>
    </xf>
    <xf numFmtId="0" fontId="56" fillId="0" borderId="0" xfId="4" applyFont="1" applyAlignment="1">
      <alignment horizontal="center" wrapText="1"/>
    </xf>
    <xf numFmtId="49" fontId="56" fillId="0" borderId="24" xfId="4" applyNumberFormat="1" applyFont="1" applyBorder="1" applyAlignment="1">
      <alignment horizontal="center" wrapText="1"/>
    </xf>
    <xf numFmtId="0" fontId="56" fillId="0" borderId="26" xfId="4" applyFont="1" applyBorder="1" applyAlignment="1">
      <alignment horizontal="center" wrapText="1"/>
    </xf>
    <xf numFmtId="0" fontId="50" fillId="0" borderId="24" xfId="4" applyBorder="1" applyAlignment="1" applyProtection="1">
      <alignment horizontal="center" vertical="center" wrapText="1"/>
      <protection hidden="1"/>
    </xf>
    <xf numFmtId="0" fontId="50" fillId="0" borderId="0" xfId="4" applyAlignment="1" applyProtection="1">
      <alignment horizontal="center" vertical="center" wrapText="1"/>
      <protection hidden="1"/>
    </xf>
    <xf numFmtId="0" fontId="50" fillId="0" borderId="26" xfId="4" applyBorder="1" applyAlignment="1" applyProtection="1">
      <alignment horizontal="center" vertical="center" wrapText="1"/>
      <protection hidden="1"/>
    </xf>
    <xf numFmtId="0" fontId="56" fillId="0" borderId="24" xfId="4" applyFont="1" applyBorder="1" applyAlignment="1">
      <alignment horizontal="center" wrapText="1"/>
    </xf>
    <xf numFmtId="0" fontId="0" fillId="0" borderId="24" xfId="0" applyBorder="1" applyAlignment="1" applyProtection="1">
      <alignment horizontal="center"/>
      <protection hidden="1"/>
    </xf>
    <xf numFmtId="0" fontId="0" fillId="0" borderId="26" xfId="0" applyBorder="1" applyAlignment="1" applyProtection="1">
      <alignment horizontal="center"/>
      <protection hidden="1"/>
    </xf>
    <xf numFmtId="0" fontId="0" fillId="0" borderId="0" xfId="0" applyAlignment="1" applyProtection="1">
      <alignment horizontal="left"/>
      <protection hidden="1"/>
    </xf>
    <xf numFmtId="0" fontId="23" fillId="0" borderId="0" xfId="0" applyFont="1" applyAlignment="1" applyProtection="1">
      <alignment horizontal="center"/>
      <protection locked="0"/>
    </xf>
    <xf numFmtId="0" fontId="0" fillId="0" borderId="4" xfId="0" applyBorder="1" applyAlignment="1" applyProtection="1">
      <alignment horizontal="center"/>
      <protection hidden="1"/>
    </xf>
    <xf numFmtId="0" fontId="0" fillId="0" borderId="5" xfId="0" applyBorder="1" applyAlignment="1" applyProtection="1">
      <alignment horizontal="center"/>
      <protection hidden="1"/>
    </xf>
    <xf numFmtId="0" fontId="0" fillId="0" borderId="84" xfId="0" applyBorder="1" applyAlignment="1" applyProtection="1">
      <alignment horizontal="center"/>
      <protection hidden="1"/>
    </xf>
    <xf numFmtId="14" fontId="0" fillId="0" borderId="5" xfId="0" applyNumberFormat="1" applyBorder="1" applyAlignment="1" applyProtection="1">
      <alignment horizontal="center"/>
      <protection hidden="1"/>
    </xf>
    <xf numFmtId="0" fontId="127" fillId="0" borderId="0" xfId="0" applyFont="1" applyAlignment="1" applyProtection="1">
      <alignment horizontal="center"/>
      <protection hidden="1"/>
    </xf>
    <xf numFmtId="0" fontId="23" fillId="0" borderId="0" xfId="0" applyFont="1" applyAlignment="1" applyProtection="1">
      <alignment horizontal="left"/>
      <protection hidden="1"/>
    </xf>
    <xf numFmtId="0" fontId="23" fillId="0" borderId="0" xfId="0" applyFont="1" applyAlignment="1" applyProtection="1">
      <alignment horizontal="center" wrapText="1"/>
      <protection hidden="1"/>
    </xf>
    <xf numFmtId="0" fontId="23" fillId="0" borderId="0" xfId="0" applyFont="1" applyAlignment="1" applyProtection="1">
      <alignment horizontal="center"/>
      <protection hidden="1"/>
    </xf>
    <xf numFmtId="0" fontId="23" fillId="0" borderId="12" xfId="0" applyFont="1" applyBorder="1" applyAlignment="1" applyProtection="1">
      <alignment horizontal="center" vertical="center"/>
      <protection hidden="1"/>
    </xf>
    <xf numFmtId="0" fontId="23" fillId="0" borderId="14" xfId="0" applyFont="1" applyBorder="1" applyAlignment="1" applyProtection="1">
      <alignment horizontal="center" vertical="center"/>
      <protection hidden="1"/>
    </xf>
    <xf numFmtId="0" fontId="23" fillId="0" borderId="19" xfId="0" applyFont="1" applyBorder="1" applyAlignment="1" applyProtection="1">
      <alignment horizontal="center" vertical="center"/>
      <protection hidden="1"/>
    </xf>
    <xf numFmtId="0" fontId="23" fillId="0" borderId="21" xfId="0" applyFont="1" applyBorder="1" applyAlignment="1" applyProtection="1">
      <alignment horizontal="center" vertical="center"/>
      <protection hidden="1"/>
    </xf>
    <xf numFmtId="0" fontId="127" fillId="0" borderId="16" xfId="0" applyFont="1" applyBorder="1" applyAlignment="1" applyProtection="1">
      <alignment horizontal="center"/>
      <protection hidden="1"/>
    </xf>
    <xf numFmtId="0" fontId="127" fillId="0" borderId="17" xfId="0" applyFont="1" applyBorder="1" applyAlignment="1" applyProtection="1">
      <alignment horizontal="center"/>
      <protection hidden="1"/>
    </xf>
    <xf numFmtId="0" fontId="127" fillId="0" borderId="18" xfId="0" applyFont="1" applyBorder="1" applyAlignment="1" applyProtection="1">
      <alignment horizontal="center"/>
      <protection hidden="1"/>
    </xf>
    <xf numFmtId="49" fontId="23" fillId="0" borderId="0" xfId="0" applyNumberFormat="1" applyFont="1" applyAlignment="1" applyProtection="1">
      <alignment horizontal="left"/>
      <protection hidden="1"/>
    </xf>
    <xf numFmtId="0" fontId="23" fillId="0" borderId="11" xfId="0" applyFont="1" applyBorder="1" applyAlignment="1" applyProtection="1">
      <alignment horizontal="center" vertical="center"/>
      <protection hidden="1"/>
    </xf>
    <xf numFmtId="0" fontId="23" fillId="0" borderId="15" xfId="0" applyFont="1" applyBorder="1" applyAlignment="1" applyProtection="1">
      <alignment horizontal="center" vertical="center"/>
      <protection hidden="1"/>
    </xf>
    <xf numFmtId="0" fontId="106" fillId="0" borderId="10" xfId="0" applyFont="1" applyBorder="1" applyAlignment="1" applyProtection="1">
      <alignment horizontal="center" vertical="center"/>
      <protection locked="0"/>
    </xf>
    <xf numFmtId="0" fontId="63" fillId="0" borderId="20" xfId="3" applyFont="1" applyBorder="1" applyAlignment="1">
      <alignment horizontal="left"/>
    </xf>
    <xf numFmtId="49" fontId="63" fillId="0" borderId="20" xfId="3" applyNumberFormat="1" applyFont="1" applyBorder="1" applyAlignment="1" applyProtection="1">
      <alignment horizontal="left"/>
      <protection hidden="1"/>
    </xf>
    <xf numFmtId="0" fontId="63" fillId="0" borderId="20" xfId="3" applyFont="1" applyBorder="1" applyAlignment="1" applyProtection="1">
      <alignment horizontal="left"/>
      <protection hidden="1"/>
    </xf>
    <xf numFmtId="0" fontId="59" fillId="0" borderId="0" xfId="3" applyFont="1" applyAlignment="1" applyProtection="1">
      <alignment horizontal="center"/>
      <protection hidden="1"/>
    </xf>
    <xf numFmtId="0" fontId="59" fillId="0" borderId="20" xfId="3" applyFont="1" applyBorder="1" applyAlignment="1" applyProtection="1">
      <alignment horizontal="center"/>
      <protection hidden="1"/>
    </xf>
    <xf numFmtId="0" fontId="59" fillId="0" borderId="13" xfId="3" applyFont="1" applyBorder="1" applyAlignment="1" applyProtection="1">
      <alignment horizontal="center"/>
      <protection hidden="1"/>
    </xf>
    <xf numFmtId="0" fontId="63" fillId="0" borderId="0" xfId="3" applyFont="1" applyAlignment="1" applyProtection="1">
      <alignment horizontal="left"/>
      <protection locked="0"/>
    </xf>
    <xf numFmtId="0" fontId="63" fillId="0" borderId="20" xfId="3" applyFont="1" applyBorder="1" applyAlignment="1" applyProtection="1">
      <alignment horizontal="left"/>
      <protection locked="0"/>
    </xf>
    <xf numFmtId="0" fontId="63" fillId="0" borderId="13" xfId="3" applyFont="1" applyBorder="1" applyAlignment="1" applyProtection="1">
      <alignment horizontal="left"/>
      <protection locked="0"/>
    </xf>
    <xf numFmtId="0" fontId="132" fillId="0" borderId="13" xfId="3" applyFont="1" applyBorder="1" applyAlignment="1" applyProtection="1">
      <alignment horizontal="center"/>
      <protection hidden="1"/>
    </xf>
    <xf numFmtId="0" fontId="132" fillId="0" borderId="20" xfId="3" applyFont="1" applyBorder="1" applyAlignment="1" applyProtection="1">
      <alignment horizontal="center"/>
      <protection hidden="1"/>
    </xf>
    <xf numFmtId="0" fontId="77" fillId="0" borderId="0" xfId="3" applyFont="1" applyAlignment="1" applyProtection="1">
      <alignment horizontal="left"/>
      <protection hidden="1"/>
    </xf>
    <xf numFmtId="0" fontId="59" fillId="0" borderId="7" xfId="3" applyFont="1" applyBorder="1" applyAlignment="1" applyProtection="1">
      <alignment horizontal="center"/>
      <protection locked="0"/>
    </xf>
    <xf numFmtId="0" fontId="59" fillId="0" borderId="23" xfId="3" applyFont="1" applyBorder="1" applyAlignment="1" applyProtection="1">
      <alignment horizontal="center"/>
      <protection locked="0"/>
    </xf>
    <xf numFmtId="0" fontId="59" fillId="0" borderId="0" xfId="3" applyFont="1" applyAlignment="1" applyProtection="1">
      <alignment horizontal="left"/>
      <protection hidden="1"/>
    </xf>
    <xf numFmtId="14" fontId="63" fillId="0" borderId="20" xfId="3" applyNumberFormat="1" applyFont="1" applyBorder="1" applyAlignment="1" applyProtection="1">
      <alignment horizontal="left"/>
      <protection locked="0"/>
    </xf>
    <xf numFmtId="0" fontId="60" fillId="0" borderId="24" xfId="3" applyFont="1" applyBorder="1" applyAlignment="1" applyProtection="1">
      <alignment horizontal="center" vertical="center" wrapText="1"/>
      <protection locked="0"/>
    </xf>
    <xf numFmtId="0" fontId="60" fillId="0" borderId="0" xfId="3" applyFont="1" applyAlignment="1" applyProtection="1">
      <alignment horizontal="center" vertical="center" wrapText="1"/>
      <protection locked="0"/>
    </xf>
    <xf numFmtId="0" fontId="60" fillId="0" borderId="26" xfId="3" applyFont="1" applyBorder="1" applyAlignment="1" applyProtection="1">
      <alignment horizontal="center" vertical="center" wrapText="1"/>
      <protection locked="0"/>
    </xf>
    <xf numFmtId="0" fontId="60" fillId="0" borderId="4" xfId="3" applyFont="1" applyBorder="1" applyAlignment="1" applyProtection="1">
      <alignment horizontal="center" vertical="center" wrapText="1"/>
      <protection locked="0"/>
    </xf>
    <xf numFmtId="0" fontId="60" fillId="0" borderId="5" xfId="3" applyFont="1" applyBorder="1" applyAlignment="1" applyProtection="1">
      <alignment horizontal="center" vertical="center" wrapText="1"/>
      <protection locked="0"/>
    </xf>
    <xf numFmtId="0" fontId="60" fillId="0" borderId="6" xfId="3" applyFont="1" applyBorder="1" applyAlignment="1" applyProtection="1">
      <alignment horizontal="center" vertical="center" wrapText="1"/>
      <protection locked="0"/>
    </xf>
    <xf numFmtId="0" fontId="53" fillId="0" borderId="24" xfId="3" applyFont="1" applyBorder="1" applyAlignment="1" applyProtection="1">
      <alignment horizontal="left"/>
      <protection locked="0"/>
    </xf>
    <xf numFmtId="0" fontId="53" fillId="0" borderId="0" xfId="3" applyFont="1" applyAlignment="1" applyProtection="1">
      <alignment horizontal="left"/>
      <protection locked="0"/>
    </xf>
    <xf numFmtId="0" fontId="59" fillId="0" borderId="24" xfId="3" applyFont="1" applyBorder="1" applyAlignment="1" applyProtection="1">
      <alignment horizontal="center"/>
      <protection hidden="1"/>
    </xf>
    <xf numFmtId="0" fontId="59" fillId="0" borderId="26" xfId="3" applyFont="1" applyBorder="1" applyAlignment="1" applyProtection="1">
      <alignment horizontal="center"/>
      <protection hidden="1"/>
    </xf>
    <xf numFmtId="0" fontId="50" fillId="0" borderId="24" xfId="3" applyBorder="1" applyAlignment="1" applyProtection="1">
      <alignment horizontal="left" vertical="top" wrapText="1"/>
      <protection locked="0"/>
    </xf>
    <xf numFmtId="0" fontId="50" fillId="0" borderId="0" xfId="3" applyAlignment="1" applyProtection="1">
      <alignment horizontal="left" vertical="top" wrapText="1"/>
      <protection locked="0"/>
    </xf>
    <xf numFmtId="0" fontId="50" fillId="0" borderId="26" xfId="3" applyBorder="1" applyAlignment="1" applyProtection="1">
      <alignment horizontal="left" vertical="top" wrapText="1"/>
      <protection locked="0"/>
    </xf>
    <xf numFmtId="0" fontId="50" fillId="0" borderId="26" xfId="3" applyBorder="1" applyAlignment="1" applyProtection="1">
      <alignment horizontal="left"/>
      <protection hidden="1"/>
    </xf>
    <xf numFmtId="0" fontId="0" fillId="0" borderId="0" xfId="0" applyAlignment="1" applyProtection="1">
      <alignment horizontal="center"/>
      <protection locked="0"/>
    </xf>
    <xf numFmtId="49" fontId="50" fillId="0" borderId="0" xfId="3" applyNumberFormat="1" applyAlignment="1" applyProtection="1">
      <alignment horizontal="left"/>
      <protection hidden="1"/>
    </xf>
    <xf numFmtId="0" fontId="50" fillId="0" borderId="0" xfId="3" applyAlignment="1" applyProtection="1">
      <alignment horizontal="left"/>
      <protection locked="0"/>
    </xf>
    <xf numFmtId="0" fontId="50" fillId="0" borderId="4" xfId="3" applyBorder="1" applyAlignment="1" applyProtection="1">
      <alignment horizontal="left" vertical="top" wrapText="1"/>
      <protection locked="0"/>
    </xf>
    <xf numFmtId="0" fontId="50" fillId="0" borderId="5" xfId="3" applyBorder="1" applyAlignment="1" applyProtection="1">
      <alignment horizontal="left" vertical="top" wrapText="1"/>
      <protection locked="0"/>
    </xf>
    <xf numFmtId="0" fontId="50" fillId="0" borderId="6" xfId="3" applyBorder="1" applyAlignment="1" applyProtection="1">
      <alignment horizontal="left" vertical="top" wrapText="1"/>
      <protection locked="0"/>
    </xf>
    <xf numFmtId="0" fontId="53" fillId="0" borderId="24" xfId="3" applyFont="1" applyBorder="1" applyAlignment="1" applyProtection="1">
      <alignment horizontal="left" vertical="top"/>
      <protection locked="0"/>
    </xf>
    <xf numFmtId="0" fontId="53" fillId="0" borderId="0" xfId="3" applyFont="1" applyAlignment="1" applyProtection="1">
      <alignment horizontal="left" vertical="top"/>
      <protection locked="0"/>
    </xf>
    <xf numFmtId="0" fontId="54" fillId="0" borderId="1" xfId="3" applyFont="1" applyBorder="1" applyAlignment="1" applyProtection="1">
      <alignment horizontal="center" vertical="center"/>
      <protection hidden="1"/>
    </xf>
    <xf numFmtId="0" fontId="54" fillId="0" borderId="2" xfId="3" applyFont="1" applyBorder="1" applyAlignment="1" applyProtection="1">
      <alignment horizontal="center" vertical="center"/>
      <protection hidden="1"/>
    </xf>
    <xf numFmtId="0" fontId="54" fillId="0" borderId="3" xfId="3" applyFont="1" applyBorder="1" applyAlignment="1" applyProtection="1">
      <alignment horizontal="center" vertical="center"/>
      <protection hidden="1"/>
    </xf>
    <xf numFmtId="0" fontId="54" fillId="0" borderId="4" xfId="3" applyFont="1" applyBorder="1" applyAlignment="1" applyProtection="1">
      <alignment horizontal="center" vertical="center"/>
      <protection hidden="1"/>
    </xf>
    <xf numFmtId="0" fontId="54" fillId="0" borderId="5" xfId="3" applyFont="1" applyBorder="1" applyAlignment="1" applyProtection="1">
      <alignment horizontal="center" vertical="center"/>
      <protection hidden="1"/>
    </xf>
    <xf numFmtId="0" fontId="54" fillId="0" borderId="6" xfId="3" applyFont="1" applyBorder="1" applyAlignment="1" applyProtection="1">
      <alignment horizontal="center" vertical="center"/>
      <protection hidden="1"/>
    </xf>
    <xf numFmtId="0" fontId="54" fillId="0" borderId="1" xfId="3" applyFont="1" applyBorder="1" applyAlignment="1" applyProtection="1">
      <alignment horizontal="center" vertical="center" wrapText="1"/>
      <protection hidden="1"/>
    </xf>
    <xf numFmtId="0" fontId="54" fillId="0" borderId="2" xfId="3" applyFont="1" applyBorder="1" applyAlignment="1" applyProtection="1">
      <alignment horizontal="center" vertical="center" wrapText="1"/>
      <protection hidden="1"/>
    </xf>
    <xf numFmtId="0" fontId="54" fillId="0" borderId="3" xfId="3" applyFont="1" applyBorder="1" applyAlignment="1" applyProtection="1">
      <alignment horizontal="center" vertical="center" wrapText="1"/>
      <protection hidden="1"/>
    </xf>
    <xf numFmtId="0" fontId="54" fillId="0" borderId="4" xfId="3" applyFont="1" applyBorder="1" applyAlignment="1" applyProtection="1">
      <alignment horizontal="center" vertical="center" wrapText="1"/>
      <protection hidden="1"/>
    </xf>
    <xf numFmtId="0" fontId="54" fillId="0" borderId="5" xfId="3" applyFont="1" applyBorder="1" applyAlignment="1" applyProtection="1">
      <alignment horizontal="center" vertical="center" wrapText="1"/>
      <protection hidden="1"/>
    </xf>
    <xf numFmtId="0" fontId="54" fillId="0" borderId="6" xfId="3" applyFont="1" applyBorder="1" applyAlignment="1" applyProtection="1">
      <alignment horizontal="center" vertical="center" wrapText="1"/>
      <protection hidden="1"/>
    </xf>
    <xf numFmtId="0" fontId="54" fillId="0" borderId="1" xfId="3" applyFont="1" applyBorder="1" applyAlignment="1" applyProtection="1">
      <alignment horizontal="center" vertical="top" wrapText="1"/>
      <protection hidden="1"/>
    </xf>
    <xf numFmtId="0" fontId="54" fillId="0" borderId="2" xfId="3" applyFont="1" applyBorder="1" applyAlignment="1" applyProtection="1">
      <alignment horizontal="center" vertical="top" wrapText="1"/>
      <protection hidden="1"/>
    </xf>
    <xf numFmtId="0" fontId="54" fillId="0" borderId="3" xfId="3" applyFont="1" applyBorder="1" applyAlignment="1" applyProtection="1">
      <alignment horizontal="center" vertical="top" wrapText="1"/>
      <protection hidden="1"/>
    </xf>
    <xf numFmtId="0" fontId="54" fillId="0" borderId="7" xfId="3" applyFont="1" applyBorder="1" applyAlignment="1" applyProtection="1">
      <alignment horizontal="center" vertical="center" wrapText="1"/>
      <protection hidden="1"/>
    </xf>
    <xf numFmtId="0" fontId="54" fillId="0" borderId="8" xfId="3" applyFont="1" applyBorder="1" applyAlignment="1" applyProtection="1">
      <alignment horizontal="center" vertical="center" wrapText="1"/>
      <protection hidden="1"/>
    </xf>
    <xf numFmtId="0" fontId="54" fillId="0" borderId="23" xfId="3" applyFont="1" applyBorder="1" applyAlignment="1" applyProtection="1">
      <alignment horizontal="center" vertical="center" wrapText="1"/>
      <protection hidden="1"/>
    </xf>
    <xf numFmtId="0" fontId="54" fillId="0" borderId="7" xfId="3" applyFont="1" applyBorder="1" applyAlignment="1" applyProtection="1">
      <alignment horizontal="center" vertical="top" wrapText="1"/>
      <protection hidden="1"/>
    </xf>
    <xf numFmtId="0" fontId="54" fillId="0" borderId="8" xfId="3" applyFont="1" applyBorder="1" applyAlignment="1" applyProtection="1">
      <alignment horizontal="center" vertical="top" wrapText="1"/>
      <protection hidden="1"/>
    </xf>
    <xf numFmtId="0" fontId="54" fillId="0" borderId="23" xfId="3" applyFont="1" applyBorder="1" applyAlignment="1" applyProtection="1">
      <alignment horizontal="center" vertical="top" wrapText="1"/>
      <protection hidden="1"/>
    </xf>
    <xf numFmtId="0" fontId="54" fillId="0" borderId="2" xfId="3" applyFont="1" applyBorder="1" applyAlignment="1" applyProtection="1">
      <alignment horizontal="center" vertical="center" wrapText="1"/>
      <protection locked="0"/>
    </xf>
    <xf numFmtId="0" fontId="54" fillId="0" borderId="4" xfId="3" applyFont="1" applyBorder="1" applyAlignment="1" applyProtection="1">
      <alignment horizontal="center" vertical="center" wrapText="1"/>
      <protection locked="0"/>
    </xf>
    <xf numFmtId="0" fontId="54" fillId="0" borderId="5" xfId="3" applyFont="1" applyBorder="1" applyAlignment="1" applyProtection="1">
      <alignment horizontal="center" vertical="center" wrapText="1"/>
      <protection locked="0"/>
    </xf>
    <xf numFmtId="0" fontId="54" fillId="0" borderId="24" xfId="3" applyFont="1" applyBorder="1" applyAlignment="1" applyProtection="1">
      <alignment horizontal="center" vertical="center" wrapText="1"/>
      <protection hidden="1"/>
    </xf>
    <xf numFmtId="0" fontId="54" fillId="0" borderId="0" xfId="3" applyFont="1" applyAlignment="1" applyProtection="1">
      <alignment horizontal="center" vertical="center" wrapText="1"/>
      <protection hidden="1"/>
    </xf>
    <xf numFmtId="0" fontId="54" fillId="0" borderId="26" xfId="3" applyFont="1" applyBorder="1" applyAlignment="1" applyProtection="1">
      <alignment horizontal="center" vertical="center" wrapText="1"/>
      <protection hidden="1"/>
    </xf>
    <xf numFmtId="0" fontId="54" fillId="0" borderId="1" xfId="3" applyFont="1" applyBorder="1" applyAlignment="1" applyProtection="1">
      <alignment horizontal="center" vertical="center"/>
      <protection locked="0"/>
    </xf>
    <xf numFmtId="0" fontId="54" fillId="0" borderId="2" xfId="3" applyFont="1" applyBorder="1" applyAlignment="1" applyProtection="1">
      <alignment horizontal="center" vertical="center"/>
      <protection locked="0"/>
    </xf>
    <xf numFmtId="0" fontId="54" fillId="0" borderId="3" xfId="3" applyFont="1" applyBorder="1" applyAlignment="1" applyProtection="1">
      <alignment horizontal="center" vertical="center"/>
      <protection locked="0"/>
    </xf>
    <xf numFmtId="0" fontId="54" fillId="0" borderId="4" xfId="3" applyFont="1" applyBorder="1" applyAlignment="1" applyProtection="1">
      <alignment horizontal="center" vertical="center"/>
      <protection locked="0"/>
    </xf>
    <xf numFmtId="0" fontId="54" fillId="0" borderId="5" xfId="3" applyFont="1" applyBorder="1" applyAlignment="1" applyProtection="1">
      <alignment horizontal="center" vertical="center"/>
      <protection locked="0"/>
    </xf>
    <xf numFmtId="0" fontId="54" fillId="0" borderId="6" xfId="3" applyFont="1" applyBorder="1" applyAlignment="1" applyProtection="1">
      <alignment horizontal="center" vertical="center"/>
      <protection locked="0"/>
    </xf>
    <xf numFmtId="0" fontId="50" fillId="0" borderId="0" xfId="3" applyAlignment="1" applyProtection="1">
      <alignment horizontal="center" vertical="top" wrapText="1"/>
      <protection hidden="1"/>
    </xf>
    <xf numFmtId="0" fontId="54" fillId="0" borderId="24" xfId="3" applyFont="1" applyBorder="1" applyAlignment="1" applyProtection="1">
      <alignment horizontal="center" vertical="center"/>
      <protection hidden="1"/>
    </xf>
    <xf numFmtId="0" fontId="54" fillId="0" borderId="0" xfId="3" applyFont="1" applyAlignment="1" applyProtection="1">
      <alignment horizontal="center" vertical="center"/>
      <protection hidden="1"/>
    </xf>
    <xf numFmtId="0" fontId="50" fillId="0" borderId="24" xfId="3" applyBorder="1" applyAlignment="1" applyProtection="1">
      <alignment horizontal="left" vertical="top" wrapText="1"/>
      <protection hidden="1"/>
    </xf>
    <xf numFmtId="0" fontId="50" fillId="0" borderId="0" xfId="3" applyAlignment="1" applyProtection="1">
      <alignment horizontal="left" vertical="top" wrapText="1"/>
      <protection hidden="1"/>
    </xf>
    <xf numFmtId="0" fontId="50" fillId="0" borderId="0" xfId="3" applyAlignment="1" applyProtection="1">
      <alignment horizontal="center" vertical="top"/>
      <protection hidden="1"/>
    </xf>
    <xf numFmtId="0" fontId="54" fillId="0" borderId="24" xfId="3" applyFont="1" applyBorder="1" applyAlignment="1" applyProtection="1">
      <alignment horizontal="left" vertical="top" wrapText="1"/>
      <protection locked="0"/>
    </xf>
    <xf numFmtId="0" fontId="54" fillId="0" borderId="0" xfId="3" applyFont="1" applyAlignment="1" applyProtection="1">
      <alignment horizontal="left" vertical="top" wrapText="1"/>
      <protection locked="0"/>
    </xf>
    <xf numFmtId="0" fontId="54" fillId="0" borderId="26" xfId="3" applyFont="1" applyBorder="1" applyAlignment="1" applyProtection="1">
      <alignment horizontal="left" vertical="top" wrapText="1"/>
      <protection locked="0"/>
    </xf>
    <xf numFmtId="0" fontId="53" fillId="0" borderId="24" xfId="3" applyFont="1" applyBorder="1" applyAlignment="1" applyProtection="1">
      <alignment horizontal="left"/>
      <protection hidden="1"/>
    </xf>
    <xf numFmtId="0" fontId="50" fillId="0" borderId="8" xfId="3" applyBorder="1" applyAlignment="1" applyProtection="1">
      <alignment horizontal="center" vertical="top"/>
      <protection hidden="1"/>
    </xf>
    <xf numFmtId="0" fontId="53" fillId="0" borderId="1" xfId="3" applyFont="1" applyBorder="1" applyAlignment="1" applyProtection="1">
      <alignment vertical="center" wrapText="1"/>
      <protection hidden="1"/>
    </xf>
    <xf numFmtId="0" fontId="53" fillId="0" borderId="2" xfId="3" applyFont="1" applyBorder="1" applyAlignment="1" applyProtection="1">
      <alignment vertical="center" wrapText="1"/>
      <protection hidden="1"/>
    </xf>
    <xf numFmtId="0" fontId="53" fillId="0" borderId="3" xfId="3" applyFont="1" applyBorder="1" applyAlignment="1" applyProtection="1">
      <alignment vertical="center" wrapText="1"/>
      <protection hidden="1"/>
    </xf>
    <xf numFmtId="0" fontId="53" fillId="0" borderId="4" xfId="3" applyFont="1" applyBorder="1" applyAlignment="1" applyProtection="1">
      <alignment vertical="center" wrapText="1"/>
      <protection hidden="1"/>
    </xf>
    <xf numFmtId="0" fontId="53" fillId="0" borderId="5" xfId="3" applyFont="1" applyBorder="1" applyAlignment="1" applyProtection="1">
      <alignment vertical="center" wrapText="1"/>
      <protection hidden="1"/>
    </xf>
    <xf numFmtId="0" fontId="53" fillId="0" borderId="6" xfId="3" applyFont="1" applyBorder="1" applyAlignment="1" applyProtection="1">
      <alignment vertical="center" wrapText="1"/>
      <protection hidden="1"/>
    </xf>
    <xf numFmtId="0" fontId="50" fillId="0" borderId="1" xfId="3" applyBorder="1" applyAlignment="1" applyProtection="1">
      <alignment horizontal="center" vertical="center" wrapText="1"/>
      <protection hidden="1"/>
    </xf>
    <xf numFmtId="0" fontId="53" fillId="0" borderId="4" xfId="3" applyFont="1" applyBorder="1" applyAlignment="1" applyProtection="1">
      <alignment horizontal="center" vertical="center" wrapText="1"/>
      <protection hidden="1"/>
    </xf>
    <xf numFmtId="0" fontId="53" fillId="0" borderId="5" xfId="3" applyFont="1" applyBorder="1" applyAlignment="1" applyProtection="1">
      <alignment horizontal="center" vertical="center" wrapText="1"/>
      <protection hidden="1"/>
    </xf>
    <xf numFmtId="0" fontId="53" fillId="0" borderId="6" xfId="3" applyFont="1" applyBorder="1" applyAlignment="1" applyProtection="1">
      <alignment horizontal="center" vertical="center" wrapText="1"/>
      <protection hidden="1"/>
    </xf>
    <xf numFmtId="0" fontId="50" fillId="0" borderId="1" xfId="3" applyBorder="1" applyAlignment="1" applyProtection="1">
      <alignment horizontal="center" vertical="center" wrapText="1"/>
      <protection locked="0"/>
    </xf>
    <xf numFmtId="0" fontId="50" fillId="0" borderId="2" xfId="3" applyBorder="1" applyAlignment="1" applyProtection="1">
      <alignment horizontal="center" vertical="center" wrapText="1"/>
      <protection locked="0"/>
    </xf>
    <xf numFmtId="0" fontId="50" fillId="0" borderId="3" xfId="3" applyBorder="1" applyAlignment="1" applyProtection="1">
      <alignment horizontal="center" vertical="center" wrapText="1"/>
      <protection locked="0"/>
    </xf>
    <xf numFmtId="0" fontId="50" fillId="0" borderId="4" xfId="3" applyBorder="1" applyAlignment="1" applyProtection="1">
      <alignment horizontal="center" vertical="center" wrapText="1"/>
      <protection locked="0"/>
    </xf>
    <xf numFmtId="0" fontId="50" fillId="0" borderId="5" xfId="3" applyBorder="1" applyAlignment="1" applyProtection="1">
      <alignment horizontal="center" vertical="center" wrapText="1"/>
      <protection locked="0"/>
    </xf>
    <xf numFmtId="0" fontId="50" fillId="0" borderId="6" xfId="3" applyBorder="1" applyAlignment="1" applyProtection="1">
      <alignment horizontal="center" vertical="center" wrapText="1"/>
      <protection locked="0"/>
    </xf>
    <xf numFmtId="0" fontId="54" fillId="0" borderId="1" xfId="3" applyFont="1" applyBorder="1" applyAlignment="1" applyProtection="1">
      <alignment horizontal="left" vertical="top" wrapText="1"/>
      <protection locked="0"/>
    </xf>
    <xf numFmtId="0" fontId="54" fillId="0" borderId="2" xfId="3" applyFont="1" applyBorder="1" applyAlignment="1" applyProtection="1">
      <alignment horizontal="left" vertical="top" wrapText="1"/>
      <protection locked="0"/>
    </xf>
    <xf numFmtId="0" fontId="54" fillId="0" borderId="3" xfId="3" applyFont="1" applyBorder="1" applyAlignment="1" applyProtection="1">
      <alignment horizontal="left" vertical="top" wrapText="1"/>
      <protection locked="0"/>
    </xf>
    <xf numFmtId="14" fontId="80" fillId="0" borderId="33" xfId="0" applyNumberFormat="1" applyFont="1" applyBorder="1" applyAlignment="1" applyProtection="1">
      <alignment horizontal="left" vertical="center"/>
      <protection locked="0"/>
    </xf>
    <xf numFmtId="0" fontId="80" fillId="0" borderId="34" xfId="0" applyFont="1" applyBorder="1" applyAlignment="1" applyProtection="1">
      <alignment horizontal="left" vertical="center"/>
      <protection locked="0"/>
    </xf>
    <xf numFmtId="0" fontId="59" fillId="20" borderId="32" xfId="0" applyFont="1" applyFill="1" applyBorder="1" applyAlignment="1">
      <alignment horizontal="justify" wrapText="1"/>
    </xf>
    <xf numFmtId="0" fontId="59" fillId="0" borderId="0" xfId="0" applyFont="1" applyAlignment="1">
      <alignment horizontal="right"/>
    </xf>
    <xf numFmtId="49" fontId="80" fillId="0" borderId="33" xfId="0" applyNumberFormat="1" applyFont="1" applyBorder="1" applyAlignment="1">
      <alignment horizontal="left"/>
    </xf>
    <xf numFmtId="0" fontId="80" fillId="0" borderId="34" xfId="0" applyFont="1" applyBorder="1" applyAlignment="1">
      <alignment horizontal="left"/>
    </xf>
    <xf numFmtId="0" fontId="80" fillId="0" borderId="35" xfId="0" applyFont="1" applyBorder="1" applyAlignment="1">
      <alignment horizontal="left"/>
    </xf>
    <xf numFmtId="0" fontId="80" fillId="0" borderId="33" xfId="0" applyFont="1" applyBorder="1" applyAlignment="1">
      <alignment horizontal="left"/>
    </xf>
    <xf numFmtId="0" fontId="80" fillId="0" borderId="0" xfId="0" applyFont="1" applyAlignment="1">
      <alignment horizontal="center"/>
    </xf>
    <xf numFmtId="0" fontId="81" fillId="0" borderId="0" xfId="0" applyFont="1" applyAlignment="1">
      <alignment horizontal="center"/>
    </xf>
    <xf numFmtId="0" fontId="84" fillId="0" borderId="33" xfId="0" applyFont="1" applyBorder="1" applyAlignment="1">
      <alignment horizontal="left" wrapText="1"/>
    </xf>
    <xf numFmtId="0" fontId="78" fillId="0" borderId="35" xfId="0" applyFont="1" applyBorder="1" applyAlignment="1">
      <alignment horizontal="left" wrapText="1"/>
    </xf>
    <xf numFmtId="0" fontId="0" fillId="0" borderId="34" xfId="0" applyBorder="1" applyAlignment="1" applyProtection="1">
      <alignment horizontal="left" vertical="top" wrapText="1"/>
      <protection locked="0"/>
    </xf>
    <xf numFmtId="0" fontId="0" fillId="0" borderId="35" xfId="0" applyBorder="1" applyAlignment="1" applyProtection="1">
      <alignment horizontal="left" vertical="top" wrapText="1"/>
      <protection locked="0"/>
    </xf>
    <xf numFmtId="0" fontId="78" fillId="21" borderId="32" xfId="0" applyFont="1" applyFill="1" applyBorder="1" applyAlignment="1">
      <alignment horizontal="center" vertical="center"/>
    </xf>
    <xf numFmtId="0" fontId="0" fillId="0" borderId="33" xfId="0" applyBorder="1" applyAlignment="1">
      <alignment horizontal="left"/>
    </xf>
    <xf numFmtId="0" fontId="0" fillId="0" borderId="34" xfId="0" applyBorder="1" applyAlignment="1">
      <alignment horizontal="left"/>
    </xf>
    <xf numFmtId="0" fontId="78" fillId="0" borderId="33" xfId="0" applyFont="1" applyBorder="1" applyAlignment="1">
      <alignment horizontal="left" wrapText="1"/>
    </xf>
    <xf numFmtId="0" fontId="80" fillId="0" borderId="33" xfId="0" quotePrefix="1" applyFont="1" applyBorder="1" applyAlignment="1" applyProtection="1">
      <alignment horizontal="left" vertical="top" wrapText="1"/>
      <protection locked="0"/>
    </xf>
    <xf numFmtId="0" fontId="80" fillId="0" borderId="34" xfId="0" applyFont="1" applyBorder="1" applyAlignment="1" applyProtection="1">
      <alignment horizontal="left" vertical="top" wrapText="1"/>
      <protection locked="0"/>
    </xf>
    <xf numFmtId="0" fontId="80" fillId="0" borderId="35" xfId="0" applyFont="1" applyBorder="1" applyAlignment="1" applyProtection="1">
      <alignment horizontal="left" vertical="top" wrapText="1"/>
      <protection locked="0"/>
    </xf>
    <xf numFmtId="0" fontId="78" fillId="0" borderId="33" xfId="0" applyFont="1" applyBorder="1" applyAlignment="1">
      <alignment horizontal="left" vertical="center"/>
    </xf>
    <xf numFmtId="0" fontId="78" fillId="0" borderId="34" xfId="0" applyFont="1" applyBorder="1" applyAlignment="1">
      <alignment horizontal="left" vertical="center"/>
    </xf>
    <xf numFmtId="0" fontId="78" fillId="0" borderId="35" xfId="0" applyFont="1" applyBorder="1" applyAlignment="1">
      <alignment horizontal="left" vertical="center"/>
    </xf>
    <xf numFmtId="0" fontId="80" fillId="0" borderId="46" xfId="0" applyFont="1" applyBorder="1" applyAlignment="1" applyProtection="1">
      <alignment horizontal="left" vertical="top" wrapText="1"/>
      <protection locked="0"/>
    </xf>
    <xf numFmtId="0" fontId="80" fillId="0" borderId="0" xfId="0" applyFont="1" applyAlignment="1" applyProtection="1">
      <alignment horizontal="left" vertical="top" wrapText="1"/>
      <protection locked="0"/>
    </xf>
    <xf numFmtId="0" fontId="105" fillId="0" borderId="13" xfId="0" applyFont="1" applyBorder="1" applyAlignment="1">
      <alignment horizontal="center"/>
    </xf>
    <xf numFmtId="0" fontId="0" fillId="0" borderId="32" xfId="0" applyBorder="1" applyProtection="1">
      <protection locked="0"/>
    </xf>
    <xf numFmtId="0" fontId="78" fillId="0" borderId="10" xfId="0" applyFont="1" applyBorder="1" applyAlignment="1">
      <alignment horizontal="left"/>
    </xf>
    <xf numFmtId="0" fontId="80" fillId="0" borderId="10" xfId="0" applyFont="1" applyBorder="1" applyAlignment="1">
      <alignment horizontal="left"/>
    </xf>
    <xf numFmtId="0" fontId="0" fillId="0" borderId="33" xfId="0" applyBorder="1" applyAlignment="1" applyProtection="1">
      <alignment horizontal="center"/>
      <protection locked="0"/>
    </xf>
    <xf numFmtId="0" fontId="0" fillId="0" borderId="35" xfId="0" applyBorder="1" applyAlignment="1" applyProtection="1">
      <alignment horizontal="center"/>
      <protection locked="0"/>
    </xf>
    <xf numFmtId="0" fontId="59" fillId="20" borderId="38" xfId="0" applyFont="1" applyFill="1" applyBorder="1" applyAlignment="1">
      <alignment horizontal="center" wrapText="1"/>
    </xf>
    <xf numFmtId="0" fontId="84" fillId="21" borderId="47" xfId="0" applyFont="1" applyFill="1" applyBorder="1" applyAlignment="1">
      <alignment horizontal="center"/>
    </xf>
    <xf numFmtId="0" fontId="84" fillId="21" borderId="38" xfId="0" applyFont="1" applyFill="1" applyBorder="1" applyAlignment="1">
      <alignment horizontal="center"/>
    </xf>
    <xf numFmtId="0" fontId="85" fillId="0" borderId="44" xfId="0" applyFont="1" applyBorder="1" applyAlignment="1">
      <alignment horizontal="center" vertical="center"/>
    </xf>
    <xf numFmtId="0" fontId="85" fillId="0" borderId="44" xfId="0" applyFont="1" applyBorder="1" applyAlignment="1">
      <alignment horizontal="center" vertical="center" wrapText="1"/>
    </xf>
    <xf numFmtId="0" fontId="86" fillId="0" borderId="44" xfId="0" applyFont="1" applyBorder="1" applyAlignment="1">
      <alignment horizontal="center" vertical="center" wrapText="1"/>
    </xf>
    <xf numFmtId="0" fontId="85" fillId="22" borderId="41" xfId="0" applyFont="1" applyFill="1" applyBorder="1" applyAlignment="1">
      <alignment horizontal="center" vertical="center" wrapText="1"/>
    </xf>
    <xf numFmtId="49" fontId="80" fillId="0" borderId="10" xfId="0" applyNumberFormat="1" applyFont="1" applyBorder="1" applyAlignment="1">
      <alignment horizontal="left"/>
    </xf>
    <xf numFmtId="0" fontId="81" fillId="0" borderId="0" xfId="0" applyFont="1" applyAlignment="1" applyProtection="1">
      <alignment horizontal="center"/>
      <protection hidden="1"/>
    </xf>
    <xf numFmtId="0" fontId="87" fillId="0" borderId="46" xfId="0" applyFont="1" applyBorder="1" applyAlignment="1" applyProtection="1">
      <alignment horizontal="left" vertical="top"/>
      <protection locked="0"/>
    </xf>
    <xf numFmtId="0" fontId="87" fillId="0" borderId="0" xfId="0" applyFont="1" applyAlignment="1" applyProtection="1">
      <alignment horizontal="left" vertical="top"/>
      <protection locked="0"/>
    </xf>
    <xf numFmtId="0" fontId="87" fillId="0" borderId="0" xfId="0" applyFont="1" applyAlignment="1" applyProtection="1">
      <alignment horizontal="center" vertical="top"/>
      <protection hidden="1"/>
    </xf>
    <xf numFmtId="0" fontId="54" fillId="0" borderId="0" xfId="0" applyFont="1" applyAlignment="1" applyProtection="1">
      <alignment horizontal="center" vertical="center" wrapText="1"/>
      <protection hidden="1"/>
    </xf>
    <xf numFmtId="0" fontId="44" fillId="0" borderId="13" xfId="0" applyFont="1" applyBorder="1" applyAlignment="1" applyProtection="1">
      <alignment horizontal="center"/>
      <protection hidden="1"/>
    </xf>
    <xf numFmtId="0" fontId="95" fillId="0" borderId="10" xfId="0" applyFont="1" applyBorder="1" applyAlignment="1">
      <alignment horizontal="left"/>
    </xf>
    <xf numFmtId="0" fontId="94" fillId="0" borderId="10" xfId="0" applyFont="1" applyBorder="1" applyAlignment="1">
      <alignment horizontal="left"/>
    </xf>
    <xf numFmtId="0" fontId="89" fillId="20" borderId="36" xfId="0" applyFont="1" applyFill="1" applyBorder="1" applyAlignment="1" applyProtection="1">
      <alignment horizontal="center" vertical="center"/>
      <protection hidden="1"/>
    </xf>
    <xf numFmtId="0" fontId="89" fillId="20" borderId="0" xfId="0" applyFont="1" applyFill="1" applyAlignment="1" applyProtection="1">
      <alignment horizontal="center" vertical="center"/>
      <protection hidden="1"/>
    </xf>
    <xf numFmtId="0" fontId="89" fillId="20" borderId="45" xfId="0" applyFont="1" applyFill="1" applyBorder="1" applyAlignment="1" applyProtection="1">
      <alignment horizontal="center" vertical="center"/>
      <protection hidden="1"/>
    </xf>
    <xf numFmtId="0" fontId="89" fillId="20" borderId="20" xfId="0" applyFont="1" applyFill="1" applyBorder="1" applyAlignment="1" applyProtection="1">
      <alignment horizontal="center" vertical="center"/>
      <protection hidden="1"/>
    </xf>
    <xf numFmtId="0" fontId="78" fillId="0" borderId="10" xfId="0" applyFont="1" applyBorder="1" applyAlignment="1" applyProtection="1">
      <alignment horizontal="left" vertical="center"/>
      <protection hidden="1"/>
    </xf>
    <xf numFmtId="49" fontId="80" fillId="0" borderId="10" xfId="0" applyNumberFormat="1" applyFont="1" applyBorder="1" applyAlignment="1" applyProtection="1">
      <alignment horizontal="left" vertical="center"/>
      <protection hidden="1"/>
    </xf>
    <xf numFmtId="0" fontId="80" fillId="0" borderId="10" xfId="0" applyFont="1" applyBorder="1" applyAlignment="1" applyProtection="1">
      <alignment horizontal="left" vertical="center"/>
      <protection hidden="1"/>
    </xf>
    <xf numFmtId="0" fontId="80" fillId="0" borderId="10" xfId="0" applyFont="1" applyBorder="1" applyAlignment="1" applyProtection="1">
      <alignment horizontal="left" vertical="center" wrapText="1"/>
      <protection hidden="1"/>
    </xf>
    <xf numFmtId="0" fontId="94" fillId="0" borderId="10" xfId="0" applyFont="1" applyBorder="1" applyAlignment="1" applyProtection="1">
      <alignment horizontal="left" vertical="center"/>
      <protection hidden="1"/>
    </xf>
    <xf numFmtId="0" fontId="91" fillId="0" borderId="16" xfId="0" applyFont="1" applyBorder="1" applyAlignment="1" applyProtection="1">
      <alignment horizontal="center" vertical="center"/>
      <protection hidden="1"/>
    </xf>
    <xf numFmtId="0" fontId="90" fillId="0" borderId="17" xfId="0" applyFont="1" applyBorder="1" applyAlignment="1" applyProtection="1">
      <alignment horizontal="center" vertical="center"/>
      <protection hidden="1"/>
    </xf>
    <xf numFmtId="0" fontId="90" fillId="0" borderId="18" xfId="0" applyFont="1" applyBorder="1" applyAlignment="1" applyProtection="1">
      <alignment horizontal="center" vertical="center"/>
      <protection hidden="1"/>
    </xf>
    <xf numFmtId="0" fontId="92" fillId="0" borderId="16" xfId="0" applyFont="1" applyBorder="1" applyAlignment="1" applyProtection="1">
      <alignment horizontal="center" vertical="center"/>
      <protection hidden="1"/>
    </xf>
    <xf numFmtId="0" fontId="92" fillId="0" borderId="17" xfId="0" applyFont="1" applyBorder="1" applyAlignment="1" applyProtection="1">
      <alignment horizontal="center" vertical="center"/>
      <protection hidden="1"/>
    </xf>
    <xf numFmtId="0" fontId="92" fillId="0" borderId="18" xfId="0" applyFont="1" applyBorder="1" applyAlignment="1" applyProtection="1">
      <alignment horizontal="center" vertical="center"/>
      <protection hidden="1"/>
    </xf>
    <xf numFmtId="0" fontId="78" fillId="21" borderId="16" xfId="0" applyFont="1" applyFill="1" applyBorder="1" applyAlignment="1" applyProtection="1">
      <alignment horizontal="center" vertical="center"/>
      <protection hidden="1"/>
    </xf>
    <xf numFmtId="0" fontId="78" fillId="21" borderId="17" xfId="0" applyFont="1" applyFill="1" applyBorder="1" applyAlignment="1" applyProtection="1">
      <alignment horizontal="center" vertical="center"/>
      <protection hidden="1"/>
    </xf>
    <xf numFmtId="0" fontId="78" fillId="21" borderId="18" xfId="0" applyFont="1" applyFill="1" applyBorder="1" applyAlignment="1" applyProtection="1">
      <alignment horizontal="center" vertical="center"/>
      <protection hidden="1"/>
    </xf>
    <xf numFmtId="0" fontId="0" fillId="0" borderId="13" xfId="0" applyBorder="1" applyAlignment="1" applyProtection="1">
      <alignment horizontal="center"/>
      <protection hidden="1"/>
    </xf>
    <xf numFmtId="0" fontId="52" fillId="0" borderId="1" xfId="3" applyFont="1" applyBorder="1" applyAlignment="1" applyProtection="1">
      <alignment horizontal="center" vertical="center" wrapText="1"/>
      <protection locked="0"/>
    </xf>
    <xf numFmtId="0" fontId="52" fillId="0" borderId="2" xfId="3" applyFont="1" applyBorder="1" applyAlignment="1" applyProtection="1">
      <alignment horizontal="center" vertical="center" wrapText="1"/>
      <protection locked="0"/>
    </xf>
    <xf numFmtId="0" fontId="52" fillId="0" borderId="3" xfId="3" applyFont="1" applyBorder="1" applyAlignment="1" applyProtection="1">
      <alignment horizontal="center" vertical="center" wrapText="1"/>
      <protection locked="0"/>
    </xf>
    <xf numFmtId="0" fontId="52" fillId="0" borderId="24" xfId="3" applyFont="1" applyBorder="1" applyAlignment="1" applyProtection="1">
      <alignment horizontal="center" vertical="center" wrapText="1"/>
      <protection locked="0"/>
    </xf>
    <xf numFmtId="0" fontId="52" fillId="0" borderId="0" xfId="3" applyFont="1" applyAlignment="1" applyProtection="1">
      <alignment horizontal="center" vertical="center" wrapText="1"/>
      <protection locked="0"/>
    </xf>
    <xf numFmtId="0" fontId="52" fillId="0" borderId="26" xfId="3" applyFont="1" applyBorder="1" applyAlignment="1" applyProtection="1">
      <alignment horizontal="center" vertical="center" wrapText="1"/>
      <protection locked="0"/>
    </xf>
    <xf numFmtId="0" fontId="50" fillId="0" borderId="1" xfId="3" applyBorder="1" applyAlignment="1" applyProtection="1">
      <alignment horizontal="left" vertical="top" wrapText="1"/>
      <protection locked="0"/>
    </xf>
    <xf numFmtId="0" fontId="50" fillId="0" borderId="2" xfId="3" applyBorder="1" applyAlignment="1" applyProtection="1">
      <alignment horizontal="left" vertical="top" wrapText="1"/>
      <protection locked="0"/>
    </xf>
    <xf numFmtId="0" fontId="50" fillId="0" borderId="3" xfId="3" applyBorder="1" applyAlignment="1" applyProtection="1">
      <alignment horizontal="left" vertical="top" wrapText="1"/>
      <protection locked="0"/>
    </xf>
    <xf numFmtId="169" fontId="8" fillId="0" borderId="0" xfId="0" applyNumberFormat="1" applyFont="1" applyProtection="1">
      <protection hidden="1"/>
    </xf>
    <xf numFmtId="169" fontId="9" fillId="0" borderId="0" xfId="0" applyNumberFormat="1" applyFont="1" applyProtection="1">
      <protection hidden="1"/>
    </xf>
    <xf numFmtId="169" fontId="104" fillId="0" borderId="0" xfId="0" applyNumberFormat="1" applyFont="1" applyProtection="1">
      <protection hidden="1"/>
    </xf>
    <xf numFmtId="9" fontId="48" fillId="0" borderId="0" xfId="0" applyNumberFormat="1" applyFont="1" applyAlignment="1" applyProtection="1">
      <protection hidden="1"/>
    </xf>
    <xf numFmtId="0" fontId="103" fillId="0" borderId="0" xfId="0" applyFont="1" applyAlignment="1" applyProtection="1">
      <protection hidden="1"/>
    </xf>
    <xf numFmtId="3" fontId="11" fillId="5" borderId="56" xfId="2" applyNumberFormat="1" applyFont="1" applyFill="1" applyBorder="1" applyAlignment="1" applyProtection="1">
      <alignment horizontal="center"/>
      <protection hidden="1"/>
    </xf>
  </cellXfs>
  <cellStyles count="6">
    <cellStyle name="Hipervínculo" xfId="1" builtinId="8"/>
    <cellStyle name="Normal" xfId="0" builtinId="0"/>
    <cellStyle name="Normal 2" xfId="2" xr:uid="{DEE95B52-BD0B-4206-9655-D07E83EDD761}"/>
    <cellStyle name="Normal 3" xfId="3" xr:uid="{26585CE6-E1E2-47E7-BC19-4EB4AE7A108D}"/>
    <cellStyle name="Normal 4" xfId="4" xr:uid="{603880D8-7885-445B-881F-0A2DC25796C8}"/>
    <cellStyle name="Porcentaje" xfId="5" builtinId="5"/>
  </cellStyles>
  <dxfs count="44">
    <dxf>
      <font>
        <condense val="0"/>
        <extend val="0"/>
        <u val="none"/>
        <color indexed="9"/>
      </font>
    </dxf>
    <dxf>
      <font>
        <condense val="0"/>
        <extend val="0"/>
        <u val="none"/>
        <color indexed="9"/>
      </font>
    </dxf>
    <dxf>
      <font>
        <condense val="0"/>
        <extend val="0"/>
        <color indexed="9"/>
      </font>
    </dxf>
    <dxf>
      <font>
        <condense val="0"/>
        <extend val="0"/>
        <color indexed="9"/>
      </font>
    </dxf>
    <dxf>
      <font>
        <b val="0"/>
        <i val="0"/>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u val="none"/>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b val="0"/>
        <i val="0"/>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u val="none"/>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color indexed="9"/>
      </font>
    </dxf>
    <dxf>
      <font>
        <condense val="0"/>
        <extend val="0"/>
        <u val="none"/>
        <color indexed="9"/>
      </font>
    </dxf>
    <dxf>
      <font>
        <condense val="0"/>
        <extend val="0"/>
        <color indexed="9"/>
      </font>
    </dxf>
  </dxfs>
  <tableStyles count="0" defaultTableStyle="TableStyleMedium2" defaultPivotStyle="PivotStyleLight16"/>
  <colors>
    <mruColors>
      <color rgb="FF99FFCC"/>
      <color rgb="FFC0C0C0"/>
      <color rgb="FFDDDDDD"/>
      <color rgb="FFFFCC99"/>
      <color rgb="FF92D050"/>
      <color rgb="FFD9D9D9"/>
      <color rgb="FFA9D08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5.png"/></Relationships>
</file>

<file path=xl/drawings/_rels/drawing13.xml.rels><?xml version="1.0" encoding="UTF-8" standalone="yes"?>
<Relationships xmlns="http://schemas.openxmlformats.org/package/2006/relationships"><Relationship Id="rId1" Type="http://schemas.openxmlformats.org/officeDocument/2006/relationships/image" Target="../media/image6.png"/></Relationships>
</file>

<file path=xl/drawings/_rels/drawing14.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7.pn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10.png"/></Relationships>
</file>

<file path=xl/drawings/_rels/drawing16.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2</xdr:col>
      <xdr:colOff>66675</xdr:colOff>
      <xdr:row>0</xdr:row>
      <xdr:rowOff>35458</xdr:rowOff>
    </xdr:from>
    <xdr:to>
      <xdr:col>9</xdr:col>
      <xdr:colOff>38100</xdr:colOff>
      <xdr:row>6</xdr:row>
      <xdr:rowOff>152136</xdr:rowOff>
    </xdr:to>
    <xdr:pic>
      <xdr:nvPicPr>
        <xdr:cNvPr id="2" name="Imagen 1">
          <a:extLst>
            <a:ext uri="{FF2B5EF4-FFF2-40B4-BE49-F238E27FC236}">
              <a16:creationId xmlns:a16="http://schemas.microsoft.com/office/drawing/2014/main" id="{236D723A-9583-B851-6688-A64074A81FCD}"/>
            </a:ext>
          </a:extLst>
        </xdr:cNvPr>
        <xdr:cNvPicPr>
          <a:picLocks noChangeAspect="1"/>
        </xdr:cNvPicPr>
      </xdr:nvPicPr>
      <xdr:blipFill>
        <a:blip xmlns:r="http://schemas.openxmlformats.org/officeDocument/2006/relationships" r:embed="rId1"/>
        <a:stretch>
          <a:fillRect/>
        </a:stretch>
      </xdr:blipFill>
      <xdr:spPr>
        <a:xfrm>
          <a:off x="447675" y="35458"/>
          <a:ext cx="1304925" cy="12596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209550</xdr:colOff>
      <xdr:row>27</xdr:row>
      <xdr:rowOff>59055</xdr:rowOff>
    </xdr:from>
    <xdr:to>
      <xdr:col>11</xdr:col>
      <xdr:colOff>447675</xdr:colOff>
      <xdr:row>27</xdr:row>
      <xdr:rowOff>114299</xdr:rowOff>
    </xdr:to>
    <xdr:sp macro="" textlink="">
      <xdr:nvSpPr>
        <xdr:cNvPr id="10" name="1 Flecha izquierda">
          <a:extLst>
            <a:ext uri="{FF2B5EF4-FFF2-40B4-BE49-F238E27FC236}">
              <a16:creationId xmlns:a16="http://schemas.microsoft.com/office/drawing/2014/main" id="{A1F9D667-A963-4144-A931-C076721C032F}"/>
            </a:ext>
          </a:extLst>
        </xdr:cNvPr>
        <xdr:cNvSpPr/>
      </xdr:nvSpPr>
      <xdr:spPr>
        <a:xfrm flipV="1">
          <a:off x="6667500" y="4935855"/>
          <a:ext cx="695325" cy="55244"/>
        </a:xfrm>
        <a:prstGeom prst="leftArrow">
          <a:avLst/>
        </a:prstGeom>
        <a:solidFill>
          <a:schemeClr val="tx2"/>
        </a:solidFill>
        <a:ln>
          <a:solidFill>
            <a:schemeClr val="tx2"/>
          </a:solidFill>
        </a:ln>
        <a:effectLst>
          <a:outerShdw sx="1000" sy="1000" algn="ctr" rotWithShape="0">
            <a:srgbClr val="000000"/>
          </a:outerShdw>
        </a:effectLst>
      </xdr:spPr>
      <xdr:style>
        <a:lnRef idx="2">
          <a:schemeClr val="accent2">
            <a:shade val="50000"/>
          </a:schemeClr>
        </a:lnRef>
        <a:fillRef idx="1">
          <a:schemeClr val="accent2"/>
        </a:fillRef>
        <a:effectRef idx="0">
          <a:schemeClr val="accent2"/>
        </a:effectRef>
        <a:fontRef idx="minor">
          <a:schemeClr val="lt1"/>
        </a:fontRef>
      </xdr:style>
      <xdr:txBody>
        <a:bodyPr vertOverflow="clip" rtlCol="0" anchor="ctr"/>
        <a:lstStyle/>
        <a:p>
          <a:pPr algn="ctr"/>
          <a:endParaRPr lang="es-AR" sz="1100">
            <a:solidFill>
              <a:schemeClr val="tx2"/>
            </a:solidFill>
          </a:endParaRPr>
        </a:p>
      </xdr:txBody>
    </xdr:sp>
    <xdr:clientData/>
  </xdr:twoCellAnchor>
  <xdr:twoCellAnchor>
    <xdr:from>
      <xdr:col>10</xdr:col>
      <xdr:colOff>295275</xdr:colOff>
      <xdr:row>0</xdr:row>
      <xdr:rowOff>152400</xdr:rowOff>
    </xdr:from>
    <xdr:to>
      <xdr:col>11</xdr:col>
      <xdr:colOff>276225</xdr:colOff>
      <xdr:row>1</xdr:row>
      <xdr:rowOff>276225</xdr:rowOff>
    </xdr:to>
    <xdr:sp macro="" textlink="">
      <xdr:nvSpPr>
        <xdr:cNvPr id="11" name="2 Elipse">
          <a:extLst>
            <a:ext uri="{FF2B5EF4-FFF2-40B4-BE49-F238E27FC236}">
              <a16:creationId xmlns:a16="http://schemas.microsoft.com/office/drawing/2014/main" id="{1344FCAC-BD66-4590-8710-D2D48EB1EECE}"/>
            </a:ext>
          </a:extLst>
        </xdr:cNvPr>
        <xdr:cNvSpPr/>
      </xdr:nvSpPr>
      <xdr:spPr>
        <a:xfrm>
          <a:off x="7915275" y="152400"/>
          <a:ext cx="742950" cy="314325"/>
        </a:xfrm>
        <a:prstGeom prst="ellipse">
          <a:avLst/>
        </a:prstGeom>
        <a:solidFill>
          <a:srgbClr val="99FFCC"/>
        </a:solidFill>
        <a:ln>
          <a:solidFill>
            <a:srgbClr val="99FFCC"/>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11</xdr:col>
      <xdr:colOff>609601</xdr:colOff>
      <xdr:row>44</xdr:row>
      <xdr:rowOff>142875</xdr:rowOff>
    </xdr:from>
    <xdr:to>
      <xdr:col>12</xdr:col>
      <xdr:colOff>523875</xdr:colOff>
      <xdr:row>44</xdr:row>
      <xdr:rowOff>438149</xdr:rowOff>
    </xdr:to>
    <xdr:sp macro="" textlink="">
      <xdr:nvSpPr>
        <xdr:cNvPr id="12" name="4 Elipse">
          <a:extLst>
            <a:ext uri="{FF2B5EF4-FFF2-40B4-BE49-F238E27FC236}">
              <a16:creationId xmlns:a16="http://schemas.microsoft.com/office/drawing/2014/main" id="{0CBC3720-8B2A-4695-AA7F-0838B4925535}"/>
            </a:ext>
          </a:extLst>
        </xdr:cNvPr>
        <xdr:cNvSpPr/>
      </xdr:nvSpPr>
      <xdr:spPr>
        <a:xfrm>
          <a:off x="8991601" y="8448675"/>
          <a:ext cx="676274" cy="295274"/>
        </a:xfrm>
        <a:prstGeom prst="ellipse">
          <a:avLst/>
        </a:prstGeom>
        <a:solidFill>
          <a:srgbClr val="FFFF00"/>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5</xdr:col>
      <xdr:colOff>257175</xdr:colOff>
      <xdr:row>49</xdr:row>
      <xdr:rowOff>0</xdr:rowOff>
    </xdr:from>
    <xdr:to>
      <xdr:col>5</xdr:col>
      <xdr:colOff>581025</xdr:colOff>
      <xdr:row>52</xdr:row>
      <xdr:rowOff>47625</xdr:rowOff>
    </xdr:to>
    <xdr:sp macro="" textlink="">
      <xdr:nvSpPr>
        <xdr:cNvPr id="13" name="5 Flecha derecha">
          <a:extLst>
            <a:ext uri="{FF2B5EF4-FFF2-40B4-BE49-F238E27FC236}">
              <a16:creationId xmlns:a16="http://schemas.microsoft.com/office/drawing/2014/main" id="{2853E2B8-AF1E-46B8-8773-94DD547F7042}"/>
            </a:ext>
          </a:extLst>
        </xdr:cNvPr>
        <xdr:cNvSpPr/>
      </xdr:nvSpPr>
      <xdr:spPr>
        <a:xfrm>
          <a:off x="3657600" y="9515475"/>
          <a:ext cx="323850" cy="9144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57146</xdr:colOff>
      <xdr:row>45</xdr:row>
      <xdr:rowOff>504824</xdr:rowOff>
    </xdr:from>
    <xdr:to>
      <xdr:col>10</xdr:col>
      <xdr:colOff>609600</xdr:colOff>
      <xdr:row>51</xdr:row>
      <xdr:rowOff>104775</xdr:rowOff>
    </xdr:to>
    <xdr:sp macro="" textlink="">
      <xdr:nvSpPr>
        <xdr:cNvPr id="3" name="2 Flecha doblada hacia arriba">
          <a:extLst>
            <a:ext uri="{FF2B5EF4-FFF2-40B4-BE49-F238E27FC236}">
              <a16:creationId xmlns:a16="http://schemas.microsoft.com/office/drawing/2014/main" id="{EB0A7EFD-1BD4-493A-94C3-490E4E5220DD}"/>
            </a:ext>
          </a:extLst>
        </xdr:cNvPr>
        <xdr:cNvSpPr/>
      </xdr:nvSpPr>
      <xdr:spPr>
        <a:xfrm rot="10800000" flipV="1">
          <a:off x="7734296" y="1714499"/>
          <a:ext cx="552454" cy="1485901"/>
        </a:xfrm>
        <a:custGeom>
          <a:avLst/>
          <a:gdLst>
            <a:gd name="connsiteX0" fmla="*/ 0 w 628652"/>
            <a:gd name="connsiteY0" fmla="*/ 1128712 h 1285875"/>
            <a:gd name="connsiteX1" fmla="*/ 392908 w 628652"/>
            <a:gd name="connsiteY1" fmla="*/ 1128712 h 1285875"/>
            <a:gd name="connsiteX2" fmla="*/ 392908 w 628652"/>
            <a:gd name="connsiteY2" fmla="*/ 314326 h 1285875"/>
            <a:gd name="connsiteX3" fmla="*/ 314326 w 628652"/>
            <a:gd name="connsiteY3" fmla="*/ 314326 h 1285875"/>
            <a:gd name="connsiteX4" fmla="*/ 471489 w 628652"/>
            <a:gd name="connsiteY4" fmla="*/ 0 h 1285875"/>
            <a:gd name="connsiteX5" fmla="*/ 628652 w 628652"/>
            <a:gd name="connsiteY5" fmla="*/ 314326 h 1285875"/>
            <a:gd name="connsiteX6" fmla="*/ 550071 w 628652"/>
            <a:gd name="connsiteY6" fmla="*/ 314326 h 1285875"/>
            <a:gd name="connsiteX7" fmla="*/ 550071 w 628652"/>
            <a:gd name="connsiteY7" fmla="*/ 1285875 h 1285875"/>
            <a:gd name="connsiteX8" fmla="*/ 0 w 628652"/>
            <a:gd name="connsiteY8" fmla="*/ 1285875 h 1285875"/>
            <a:gd name="connsiteX9" fmla="*/ 0 w 628652"/>
            <a:gd name="connsiteY9" fmla="*/ 1128712 h 1285875"/>
            <a:gd name="connsiteX0" fmla="*/ 0 w 628652"/>
            <a:gd name="connsiteY0" fmla="*/ 1128712 h 1295400"/>
            <a:gd name="connsiteX1" fmla="*/ 392908 w 628652"/>
            <a:gd name="connsiteY1" fmla="*/ 1128712 h 1295400"/>
            <a:gd name="connsiteX2" fmla="*/ 392908 w 628652"/>
            <a:gd name="connsiteY2" fmla="*/ 314326 h 1295400"/>
            <a:gd name="connsiteX3" fmla="*/ 314326 w 628652"/>
            <a:gd name="connsiteY3" fmla="*/ 314326 h 1295400"/>
            <a:gd name="connsiteX4" fmla="*/ 471489 w 628652"/>
            <a:gd name="connsiteY4" fmla="*/ 0 h 1295400"/>
            <a:gd name="connsiteX5" fmla="*/ 628652 w 628652"/>
            <a:gd name="connsiteY5" fmla="*/ 314326 h 1295400"/>
            <a:gd name="connsiteX6" fmla="*/ 550071 w 628652"/>
            <a:gd name="connsiteY6" fmla="*/ 314326 h 1295400"/>
            <a:gd name="connsiteX7" fmla="*/ 550071 w 628652"/>
            <a:gd name="connsiteY7" fmla="*/ 1285875 h 1295400"/>
            <a:gd name="connsiteX8" fmla="*/ 533400 w 628652"/>
            <a:gd name="connsiteY8" fmla="*/ 1295400 h 1295400"/>
            <a:gd name="connsiteX9" fmla="*/ 0 w 628652"/>
            <a:gd name="connsiteY9" fmla="*/ 1128712 h 1295400"/>
            <a:gd name="connsiteX0" fmla="*/ 38099 w 314326"/>
            <a:gd name="connsiteY0" fmla="*/ 11382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138237 h 1295400"/>
            <a:gd name="connsiteX0" fmla="*/ 38099 w 314326"/>
            <a:gd name="connsiteY0" fmla="*/ 12525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252537 h 1295400"/>
            <a:gd name="connsiteX0" fmla="*/ 0 w 523877"/>
            <a:gd name="connsiteY0" fmla="*/ 2062162 h 2062162"/>
            <a:gd name="connsiteX1" fmla="*/ 288133 w 523877"/>
            <a:gd name="connsiteY1" fmla="*/ 1128712 h 2062162"/>
            <a:gd name="connsiteX2" fmla="*/ 288133 w 523877"/>
            <a:gd name="connsiteY2" fmla="*/ 314326 h 2062162"/>
            <a:gd name="connsiteX3" fmla="*/ 209551 w 523877"/>
            <a:gd name="connsiteY3" fmla="*/ 314326 h 2062162"/>
            <a:gd name="connsiteX4" fmla="*/ 366714 w 523877"/>
            <a:gd name="connsiteY4" fmla="*/ 0 h 2062162"/>
            <a:gd name="connsiteX5" fmla="*/ 523877 w 523877"/>
            <a:gd name="connsiteY5" fmla="*/ 314326 h 2062162"/>
            <a:gd name="connsiteX6" fmla="*/ 445296 w 523877"/>
            <a:gd name="connsiteY6" fmla="*/ 314326 h 2062162"/>
            <a:gd name="connsiteX7" fmla="*/ 445296 w 523877"/>
            <a:gd name="connsiteY7" fmla="*/ 1285875 h 2062162"/>
            <a:gd name="connsiteX8" fmla="*/ 428625 w 523877"/>
            <a:gd name="connsiteY8" fmla="*/ 1295400 h 2062162"/>
            <a:gd name="connsiteX9" fmla="*/ 0 w 523877"/>
            <a:gd name="connsiteY9" fmla="*/ 2062162 h 2062162"/>
            <a:gd name="connsiteX0" fmla="*/ 65061 w 314326"/>
            <a:gd name="connsiteY0" fmla="*/ 1300463 h 1300463"/>
            <a:gd name="connsiteX1" fmla="*/ 78582 w 314326"/>
            <a:gd name="connsiteY1" fmla="*/ 1128712 h 1300463"/>
            <a:gd name="connsiteX2" fmla="*/ 78582 w 314326"/>
            <a:gd name="connsiteY2" fmla="*/ 314326 h 1300463"/>
            <a:gd name="connsiteX3" fmla="*/ 0 w 314326"/>
            <a:gd name="connsiteY3" fmla="*/ 314326 h 1300463"/>
            <a:gd name="connsiteX4" fmla="*/ 157163 w 314326"/>
            <a:gd name="connsiteY4" fmla="*/ 0 h 1300463"/>
            <a:gd name="connsiteX5" fmla="*/ 314326 w 314326"/>
            <a:gd name="connsiteY5" fmla="*/ 314326 h 1300463"/>
            <a:gd name="connsiteX6" fmla="*/ 235745 w 314326"/>
            <a:gd name="connsiteY6" fmla="*/ 314326 h 1300463"/>
            <a:gd name="connsiteX7" fmla="*/ 235745 w 314326"/>
            <a:gd name="connsiteY7" fmla="*/ 1285875 h 1300463"/>
            <a:gd name="connsiteX8" fmla="*/ 219074 w 314326"/>
            <a:gd name="connsiteY8" fmla="*/ 1295400 h 1300463"/>
            <a:gd name="connsiteX9" fmla="*/ 65061 w 314326"/>
            <a:gd name="connsiteY9" fmla="*/ 1300463 h 13004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14326" h="1300463">
              <a:moveTo>
                <a:pt x="65061" y="1300463"/>
              </a:moveTo>
              <a:lnTo>
                <a:pt x="78582" y="1128712"/>
              </a:lnTo>
              <a:lnTo>
                <a:pt x="78582" y="314326"/>
              </a:lnTo>
              <a:lnTo>
                <a:pt x="0" y="314326"/>
              </a:lnTo>
              <a:lnTo>
                <a:pt x="157163" y="0"/>
              </a:lnTo>
              <a:lnTo>
                <a:pt x="314326" y="314326"/>
              </a:lnTo>
              <a:lnTo>
                <a:pt x="235745" y="314326"/>
              </a:lnTo>
              <a:lnTo>
                <a:pt x="235745" y="1285875"/>
              </a:lnTo>
              <a:lnTo>
                <a:pt x="219074" y="1295400"/>
              </a:lnTo>
              <a:lnTo>
                <a:pt x="65061" y="1300463"/>
              </a:lnTo>
              <a:close/>
            </a:path>
          </a:pathLst>
        </a:cu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twoCellAnchor>
    <xdr:from>
      <xdr:col>3</xdr:col>
      <xdr:colOff>657223</xdr:colOff>
      <xdr:row>51</xdr:row>
      <xdr:rowOff>238126</xdr:rowOff>
    </xdr:from>
    <xdr:to>
      <xdr:col>5</xdr:col>
      <xdr:colOff>219075</xdr:colOff>
      <xdr:row>51</xdr:row>
      <xdr:rowOff>619126</xdr:rowOff>
    </xdr:to>
    <xdr:sp macro="" textlink="">
      <xdr:nvSpPr>
        <xdr:cNvPr id="2" name="2 Flecha doblada hacia arriba">
          <a:extLst>
            <a:ext uri="{FF2B5EF4-FFF2-40B4-BE49-F238E27FC236}">
              <a16:creationId xmlns:a16="http://schemas.microsoft.com/office/drawing/2014/main" id="{66739EA0-A437-4E82-9775-4CD87A8C9335}"/>
            </a:ext>
          </a:extLst>
        </xdr:cNvPr>
        <xdr:cNvSpPr/>
      </xdr:nvSpPr>
      <xdr:spPr>
        <a:xfrm rot="10800000" flipH="1" flipV="1">
          <a:off x="2943223" y="3333751"/>
          <a:ext cx="1085852" cy="381000"/>
        </a:xfrm>
        <a:prstGeom prst="bentUpArrow">
          <a:avLst>
            <a:gd name="adj1" fmla="val 25000"/>
            <a:gd name="adj2" fmla="val 25000"/>
            <a:gd name="adj3"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twoCellAnchor>
    <xdr:from>
      <xdr:col>3</xdr:col>
      <xdr:colOff>107674</xdr:colOff>
      <xdr:row>51</xdr:row>
      <xdr:rowOff>389282</xdr:rowOff>
    </xdr:from>
    <xdr:to>
      <xdr:col>3</xdr:col>
      <xdr:colOff>496957</xdr:colOff>
      <xdr:row>52</xdr:row>
      <xdr:rowOff>149086</xdr:rowOff>
    </xdr:to>
    <xdr:sp macro="" textlink="">
      <xdr:nvSpPr>
        <xdr:cNvPr id="4" name="3 Flecha doblada hacia arriba">
          <a:extLst>
            <a:ext uri="{FF2B5EF4-FFF2-40B4-BE49-F238E27FC236}">
              <a16:creationId xmlns:a16="http://schemas.microsoft.com/office/drawing/2014/main" id="{3C84C352-E824-4518-9E71-8D90BD0D7614}"/>
            </a:ext>
          </a:extLst>
        </xdr:cNvPr>
        <xdr:cNvSpPr/>
      </xdr:nvSpPr>
      <xdr:spPr>
        <a:xfrm rot="10800000" flipH="1">
          <a:off x="2231749" y="2865782"/>
          <a:ext cx="389283" cy="407504"/>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10</xdr:col>
      <xdr:colOff>114715</xdr:colOff>
      <xdr:row>134</xdr:row>
      <xdr:rowOff>104362</xdr:rowOff>
    </xdr:from>
    <xdr:to>
      <xdr:col>11</xdr:col>
      <xdr:colOff>352424</xdr:colOff>
      <xdr:row>139</xdr:row>
      <xdr:rowOff>114303</xdr:rowOff>
    </xdr:to>
    <xdr:sp macro="" textlink="">
      <xdr:nvSpPr>
        <xdr:cNvPr id="5" name="3 Flecha doblada hacia arriba">
          <a:extLst>
            <a:ext uri="{FF2B5EF4-FFF2-40B4-BE49-F238E27FC236}">
              <a16:creationId xmlns:a16="http://schemas.microsoft.com/office/drawing/2014/main" id="{ABC5955B-E89D-4016-A9F3-C6F50C2D013F}"/>
            </a:ext>
          </a:extLst>
        </xdr:cNvPr>
        <xdr:cNvSpPr/>
      </xdr:nvSpPr>
      <xdr:spPr>
        <a:xfrm rot="16200000" flipH="1">
          <a:off x="7986712" y="14216065"/>
          <a:ext cx="495716" cy="999709"/>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7</xdr:col>
      <xdr:colOff>619124</xdr:colOff>
      <xdr:row>48</xdr:row>
      <xdr:rowOff>28575</xdr:rowOff>
    </xdr:from>
    <xdr:to>
      <xdr:col>8</xdr:col>
      <xdr:colOff>514349</xdr:colOff>
      <xdr:row>49</xdr:row>
      <xdr:rowOff>133350</xdr:rowOff>
    </xdr:to>
    <xdr:sp macro="" textlink="">
      <xdr:nvSpPr>
        <xdr:cNvPr id="6" name="Elipse 5">
          <a:extLst>
            <a:ext uri="{FF2B5EF4-FFF2-40B4-BE49-F238E27FC236}">
              <a16:creationId xmlns:a16="http://schemas.microsoft.com/office/drawing/2014/main" id="{44533743-1591-4B0F-1D08-C955DDA6EF92}"/>
            </a:ext>
          </a:extLst>
        </xdr:cNvPr>
        <xdr:cNvSpPr/>
      </xdr:nvSpPr>
      <xdr:spPr>
        <a:xfrm>
          <a:off x="6010274" y="2657475"/>
          <a:ext cx="657225" cy="266700"/>
        </a:xfrm>
        <a:prstGeom prst="ellipse">
          <a:avLst/>
        </a:prstGeom>
        <a:solidFill>
          <a:srgbClr val="99FFCC"/>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10</xdr:col>
      <xdr:colOff>76198</xdr:colOff>
      <xdr:row>81</xdr:row>
      <xdr:rowOff>276227</xdr:rowOff>
    </xdr:from>
    <xdr:to>
      <xdr:col>10</xdr:col>
      <xdr:colOff>714375</xdr:colOff>
      <xdr:row>84</xdr:row>
      <xdr:rowOff>133351</xdr:rowOff>
    </xdr:to>
    <xdr:sp macro="" textlink="">
      <xdr:nvSpPr>
        <xdr:cNvPr id="7" name="2 Flecha doblada hacia arriba">
          <a:extLst>
            <a:ext uri="{FF2B5EF4-FFF2-40B4-BE49-F238E27FC236}">
              <a16:creationId xmlns:a16="http://schemas.microsoft.com/office/drawing/2014/main" id="{665F8798-16AA-406E-9648-856D07FEC7DF}"/>
            </a:ext>
          </a:extLst>
        </xdr:cNvPr>
        <xdr:cNvSpPr/>
      </xdr:nvSpPr>
      <xdr:spPr>
        <a:xfrm rot="5400000" flipV="1">
          <a:off x="7920037" y="7739063"/>
          <a:ext cx="304799" cy="638177"/>
        </a:xfrm>
        <a:custGeom>
          <a:avLst/>
          <a:gdLst>
            <a:gd name="connsiteX0" fmla="*/ 0 w 628652"/>
            <a:gd name="connsiteY0" fmla="*/ 1128712 h 1285875"/>
            <a:gd name="connsiteX1" fmla="*/ 392908 w 628652"/>
            <a:gd name="connsiteY1" fmla="*/ 1128712 h 1285875"/>
            <a:gd name="connsiteX2" fmla="*/ 392908 w 628652"/>
            <a:gd name="connsiteY2" fmla="*/ 314326 h 1285875"/>
            <a:gd name="connsiteX3" fmla="*/ 314326 w 628652"/>
            <a:gd name="connsiteY3" fmla="*/ 314326 h 1285875"/>
            <a:gd name="connsiteX4" fmla="*/ 471489 w 628652"/>
            <a:gd name="connsiteY4" fmla="*/ 0 h 1285875"/>
            <a:gd name="connsiteX5" fmla="*/ 628652 w 628652"/>
            <a:gd name="connsiteY5" fmla="*/ 314326 h 1285875"/>
            <a:gd name="connsiteX6" fmla="*/ 550071 w 628652"/>
            <a:gd name="connsiteY6" fmla="*/ 314326 h 1285875"/>
            <a:gd name="connsiteX7" fmla="*/ 550071 w 628652"/>
            <a:gd name="connsiteY7" fmla="*/ 1285875 h 1285875"/>
            <a:gd name="connsiteX8" fmla="*/ 0 w 628652"/>
            <a:gd name="connsiteY8" fmla="*/ 1285875 h 1285875"/>
            <a:gd name="connsiteX9" fmla="*/ 0 w 628652"/>
            <a:gd name="connsiteY9" fmla="*/ 1128712 h 1285875"/>
            <a:gd name="connsiteX0" fmla="*/ 0 w 628652"/>
            <a:gd name="connsiteY0" fmla="*/ 1128712 h 1295400"/>
            <a:gd name="connsiteX1" fmla="*/ 392908 w 628652"/>
            <a:gd name="connsiteY1" fmla="*/ 1128712 h 1295400"/>
            <a:gd name="connsiteX2" fmla="*/ 392908 w 628652"/>
            <a:gd name="connsiteY2" fmla="*/ 314326 h 1295400"/>
            <a:gd name="connsiteX3" fmla="*/ 314326 w 628652"/>
            <a:gd name="connsiteY3" fmla="*/ 314326 h 1295400"/>
            <a:gd name="connsiteX4" fmla="*/ 471489 w 628652"/>
            <a:gd name="connsiteY4" fmla="*/ 0 h 1295400"/>
            <a:gd name="connsiteX5" fmla="*/ 628652 w 628652"/>
            <a:gd name="connsiteY5" fmla="*/ 314326 h 1295400"/>
            <a:gd name="connsiteX6" fmla="*/ 550071 w 628652"/>
            <a:gd name="connsiteY6" fmla="*/ 314326 h 1295400"/>
            <a:gd name="connsiteX7" fmla="*/ 550071 w 628652"/>
            <a:gd name="connsiteY7" fmla="*/ 1285875 h 1295400"/>
            <a:gd name="connsiteX8" fmla="*/ 533400 w 628652"/>
            <a:gd name="connsiteY8" fmla="*/ 1295400 h 1295400"/>
            <a:gd name="connsiteX9" fmla="*/ 0 w 628652"/>
            <a:gd name="connsiteY9" fmla="*/ 1128712 h 1295400"/>
            <a:gd name="connsiteX0" fmla="*/ 38099 w 314326"/>
            <a:gd name="connsiteY0" fmla="*/ 11382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138237 h 1295400"/>
            <a:gd name="connsiteX0" fmla="*/ 38099 w 314326"/>
            <a:gd name="connsiteY0" fmla="*/ 12525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252537 h 1295400"/>
            <a:gd name="connsiteX0" fmla="*/ 0 w 523877"/>
            <a:gd name="connsiteY0" fmla="*/ 2062162 h 2062162"/>
            <a:gd name="connsiteX1" fmla="*/ 288133 w 523877"/>
            <a:gd name="connsiteY1" fmla="*/ 1128712 h 2062162"/>
            <a:gd name="connsiteX2" fmla="*/ 288133 w 523877"/>
            <a:gd name="connsiteY2" fmla="*/ 314326 h 2062162"/>
            <a:gd name="connsiteX3" fmla="*/ 209551 w 523877"/>
            <a:gd name="connsiteY3" fmla="*/ 314326 h 2062162"/>
            <a:gd name="connsiteX4" fmla="*/ 366714 w 523877"/>
            <a:gd name="connsiteY4" fmla="*/ 0 h 2062162"/>
            <a:gd name="connsiteX5" fmla="*/ 523877 w 523877"/>
            <a:gd name="connsiteY5" fmla="*/ 314326 h 2062162"/>
            <a:gd name="connsiteX6" fmla="*/ 445296 w 523877"/>
            <a:gd name="connsiteY6" fmla="*/ 314326 h 2062162"/>
            <a:gd name="connsiteX7" fmla="*/ 445296 w 523877"/>
            <a:gd name="connsiteY7" fmla="*/ 1285875 h 2062162"/>
            <a:gd name="connsiteX8" fmla="*/ 428625 w 523877"/>
            <a:gd name="connsiteY8" fmla="*/ 1295400 h 2062162"/>
            <a:gd name="connsiteX9" fmla="*/ 0 w 523877"/>
            <a:gd name="connsiteY9" fmla="*/ 2062162 h 2062162"/>
            <a:gd name="connsiteX0" fmla="*/ 65061 w 314326"/>
            <a:gd name="connsiteY0" fmla="*/ 1300463 h 1300463"/>
            <a:gd name="connsiteX1" fmla="*/ 78582 w 314326"/>
            <a:gd name="connsiteY1" fmla="*/ 1128712 h 1300463"/>
            <a:gd name="connsiteX2" fmla="*/ 78582 w 314326"/>
            <a:gd name="connsiteY2" fmla="*/ 314326 h 1300463"/>
            <a:gd name="connsiteX3" fmla="*/ 0 w 314326"/>
            <a:gd name="connsiteY3" fmla="*/ 314326 h 1300463"/>
            <a:gd name="connsiteX4" fmla="*/ 157163 w 314326"/>
            <a:gd name="connsiteY4" fmla="*/ 0 h 1300463"/>
            <a:gd name="connsiteX5" fmla="*/ 314326 w 314326"/>
            <a:gd name="connsiteY5" fmla="*/ 314326 h 1300463"/>
            <a:gd name="connsiteX6" fmla="*/ 235745 w 314326"/>
            <a:gd name="connsiteY6" fmla="*/ 314326 h 1300463"/>
            <a:gd name="connsiteX7" fmla="*/ 235745 w 314326"/>
            <a:gd name="connsiteY7" fmla="*/ 1285875 h 1300463"/>
            <a:gd name="connsiteX8" fmla="*/ 219074 w 314326"/>
            <a:gd name="connsiteY8" fmla="*/ 1295400 h 1300463"/>
            <a:gd name="connsiteX9" fmla="*/ 65061 w 314326"/>
            <a:gd name="connsiteY9" fmla="*/ 1300463 h 13004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14326" h="1300463">
              <a:moveTo>
                <a:pt x="65061" y="1300463"/>
              </a:moveTo>
              <a:lnTo>
                <a:pt x="78582" y="1128712"/>
              </a:lnTo>
              <a:lnTo>
                <a:pt x="78582" y="314326"/>
              </a:lnTo>
              <a:lnTo>
                <a:pt x="0" y="314326"/>
              </a:lnTo>
              <a:lnTo>
                <a:pt x="157163" y="0"/>
              </a:lnTo>
              <a:lnTo>
                <a:pt x="314326" y="314326"/>
              </a:lnTo>
              <a:lnTo>
                <a:pt x="235745" y="314326"/>
              </a:lnTo>
              <a:lnTo>
                <a:pt x="235745" y="1285875"/>
              </a:lnTo>
              <a:lnTo>
                <a:pt x="219074" y="1295400"/>
              </a:lnTo>
              <a:lnTo>
                <a:pt x="65061" y="1300463"/>
              </a:lnTo>
              <a:close/>
            </a:path>
          </a:pathLst>
        </a:cu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47625</xdr:colOff>
      <xdr:row>0</xdr:row>
      <xdr:rowOff>76201</xdr:rowOff>
    </xdr:from>
    <xdr:to>
      <xdr:col>30</xdr:col>
      <xdr:colOff>114460</xdr:colOff>
      <xdr:row>5</xdr:row>
      <xdr:rowOff>38100</xdr:rowOff>
    </xdr:to>
    <xdr:pic>
      <xdr:nvPicPr>
        <xdr:cNvPr id="3" name="Imagen 2">
          <a:extLst>
            <a:ext uri="{FF2B5EF4-FFF2-40B4-BE49-F238E27FC236}">
              <a16:creationId xmlns:a16="http://schemas.microsoft.com/office/drawing/2014/main" id="{ECB7B0BD-5415-5C39-1B51-328DC16D9E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81125" y="76201"/>
          <a:ext cx="3057685" cy="8667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19051</xdr:colOff>
      <xdr:row>0</xdr:row>
      <xdr:rowOff>66675</xdr:rowOff>
    </xdr:from>
    <xdr:to>
      <xdr:col>8</xdr:col>
      <xdr:colOff>133351</xdr:colOff>
      <xdr:row>10</xdr:row>
      <xdr:rowOff>30810</xdr:rowOff>
    </xdr:to>
    <xdr:pic>
      <xdr:nvPicPr>
        <xdr:cNvPr id="2" name="Imagen 1">
          <a:extLst>
            <a:ext uri="{FF2B5EF4-FFF2-40B4-BE49-F238E27FC236}">
              <a16:creationId xmlns:a16="http://schemas.microsoft.com/office/drawing/2014/main" id="{E849F173-D2EA-83F5-0BF4-EEA5CC91D80F}"/>
            </a:ext>
          </a:extLst>
        </xdr:cNvPr>
        <xdr:cNvPicPr>
          <a:picLocks noChangeAspect="1"/>
        </xdr:cNvPicPr>
      </xdr:nvPicPr>
      <xdr:blipFill>
        <a:blip xmlns:r="http://schemas.openxmlformats.org/officeDocument/2006/relationships" r:embed="rId1"/>
        <a:stretch>
          <a:fillRect/>
        </a:stretch>
      </xdr:blipFill>
      <xdr:spPr>
        <a:xfrm>
          <a:off x="19051" y="66675"/>
          <a:ext cx="1638300" cy="158338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38100</xdr:colOff>
      <xdr:row>2</xdr:row>
      <xdr:rowOff>0</xdr:rowOff>
    </xdr:from>
    <xdr:to>
      <xdr:col>13</xdr:col>
      <xdr:colOff>228600</xdr:colOff>
      <xdr:row>3</xdr:row>
      <xdr:rowOff>57150</xdr:rowOff>
    </xdr:to>
    <xdr:sp macro="" textlink="">
      <xdr:nvSpPr>
        <xdr:cNvPr id="2" name="Text Box 3">
          <a:extLst>
            <a:ext uri="{FF2B5EF4-FFF2-40B4-BE49-F238E27FC236}">
              <a16:creationId xmlns:a16="http://schemas.microsoft.com/office/drawing/2014/main" id="{A612E577-AF8B-41F4-A704-0E2561D42761}"/>
            </a:ext>
          </a:extLst>
        </xdr:cNvPr>
        <xdr:cNvSpPr txBox="1">
          <a:spLocks noChangeArrowheads="1"/>
        </xdr:cNvSpPr>
      </xdr:nvSpPr>
      <xdr:spPr bwMode="auto">
        <a:xfrm>
          <a:off x="6524625" y="333375"/>
          <a:ext cx="190500" cy="247650"/>
        </a:xfrm>
        <a:prstGeom prst="rect">
          <a:avLst/>
        </a:prstGeom>
        <a:noFill/>
        <a:ln w="9525">
          <a:noFill/>
          <a:miter lim="800000"/>
          <a:headEnd/>
          <a:tailEnd/>
        </a:ln>
      </xdr:spPr>
    </xdr:sp>
    <xdr:clientData/>
  </xdr:twoCellAnchor>
  <xdr:twoCellAnchor>
    <xdr:from>
      <xdr:col>13</xdr:col>
      <xdr:colOff>485775</xdr:colOff>
      <xdr:row>2</xdr:row>
      <xdr:rowOff>123825</xdr:rowOff>
    </xdr:from>
    <xdr:to>
      <xdr:col>13</xdr:col>
      <xdr:colOff>790575</xdr:colOff>
      <xdr:row>4</xdr:row>
      <xdr:rowOff>104775</xdr:rowOff>
    </xdr:to>
    <xdr:sp macro="" textlink="">
      <xdr:nvSpPr>
        <xdr:cNvPr id="3" name="Rectangle 4">
          <a:extLst>
            <a:ext uri="{FF2B5EF4-FFF2-40B4-BE49-F238E27FC236}">
              <a16:creationId xmlns:a16="http://schemas.microsoft.com/office/drawing/2014/main" id="{0B1BDD84-DB64-43CE-AF27-9CE4512FF6C4}"/>
            </a:ext>
          </a:extLst>
        </xdr:cNvPr>
        <xdr:cNvSpPr>
          <a:spLocks noChangeArrowheads="1"/>
        </xdr:cNvSpPr>
      </xdr:nvSpPr>
      <xdr:spPr bwMode="auto">
        <a:xfrm>
          <a:off x="6848475" y="457200"/>
          <a:ext cx="0" cy="304800"/>
        </a:xfrm>
        <a:prstGeom prst="rect">
          <a:avLst/>
        </a:prstGeom>
        <a:noFill/>
        <a:ln w="9525">
          <a:noFill/>
          <a:miter lim="800000"/>
          <a:headEnd/>
          <a:tailEnd/>
        </a:ln>
      </xdr:spPr>
    </xdr:sp>
    <xdr:clientData/>
  </xdr:twoCellAnchor>
  <xdr:twoCellAnchor editAs="oneCell">
    <xdr:from>
      <xdr:col>14</xdr:col>
      <xdr:colOff>38100</xdr:colOff>
      <xdr:row>2</xdr:row>
      <xdr:rowOff>0</xdr:rowOff>
    </xdr:from>
    <xdr:to>
      <xdr:col>14</xdr:col>
      <xdr:colOff>228600</xdr:colOff>
      <xdr:row>3</xdr:row>
      <xdr:rowOff>57150</xdr:rowOff>
    </xdr:to>
    <xdr:sp macro="" textlink="">
      <xdr:nvSpPr>
        <xdr:cNvPr id="4" name="Text Box 5">
          <a:extLst>
            <a:ext uri="{FF2B5EF4-FFF2-40B4-BE49-F238E27FC236}">
              <a16:creationId xmlns:a16="http://schemas.microsoft.com/office/drawing/2014/main" id="{BD038A7C-5A52-4866-A1DE-4F37E19E8DAD}"/>
            </a:ext>
          </a:extLst>
        </xdr:cNvPr>
        <xdr:cNvSpPr txBox="1">
          <a:spLocks noChangeArrowheads="1"/>
        </xdr:cNvSpPr>
      </xdr:nvSpPr>
      <xdr:spPr bwMode="auto">
        <a:xfrm>
          <a:off x="6886575" y="333375"/>
          <a:ext cx="190500" cy="247650"/>
        </a:xfrm>
        <a:prstGeom prst="rect">
          <a:avLst/>
        </a:prstGeom>
        <a:noFill/>
        <a:ln w="9525">
          <a:noFill/>
          <a:miter lim="800000"/>
          <a:headEnd/>
          <a:tailEnd/>
        </a:ln>
      </xdr:spPr>
    </xdr:sp>
    <xdr:clientData/>
  </xdr:twoCellAnchor>
  <xdr:twoCellAnchor editAs="oneCell">
    <xdr:from>
      <xdr:col>3</xdr:col>
      <xdr:colOff>209550</xdr:colOff>
      <xdr:row>1</xdr:row>
      <xdr:rowOff>57150</xdr:rowOff>
    </xdr:from>
    <xdr:to>
      <xdr:col>9</xdr:col>
      <xdr:colOff>342900</xdr:colOff>
      <xdr:row>5</xdr:row>
      <xdr:rowOff>129478</xdr:rowOff>
    </xdr:to>
    <xdr:pic>
      <xdr:nvPicPr>
        <xdr:cNvPr id="5" name="Imagen 4">
          <a:extLst>
            <a:ext uri="{FF2B5EF4-FFF2-40B4-BE49-F238E27FC236}">
              <a16:creationId xmlns:a16="http://schemas.microsoft.com/office/drawing/2014/main" id="{14EC7DCB-466A-4ACC-AF42-98A7D9AAE552}"/>
            </a:ext>
          </a:extLst>
        </xdr:cNvPr>
        <xdr:cNvPicPr>
          <a:picLocks noChangeAspect="1"/>
        </xdr:cNvPicPr>
      </xdr:nvPicPr>
      <xdr:blipFill>
        <a:blip xmlns:r="http://schemas.openxmlformats.org/officeDocument/2006/relationships" r:embed="rId1"/>
        <a:stretch>
          <a:fillRect/>
        </a:stretch>
      </xdr:blipFill>
      <xdr:spPr>
        <a:xfrm>
          <a:off x="1943100" y="228600"/>
          <a:ext cx="2943225" cy="834328"/>
        </a:xfrm>
        <a:prstGeom prst="rect">
          <a:avLst/>
        </a:prstGeom>
      </xdr:spPr>
    </xdr:pic>
    <xdr:clientData/>
  </xdr:twoCellAnchor>
  <xdr:twoCellAnchor>
    <xdr:from>
      <xdr:col>14</xdr:col>
      <xdr:colOff>123826</xdr:colOff>
      <xdr:row>13</xdr:row>
      <xdr:rowOff>114300</xdr:rowOff>
    </xdr:from>
    <xdr:to>
      <xdr:col>15</xdr:col>
      <xdr:colOff>723901</xdr:colOff>
      <xdr:row>15</xdr:row>
      <xdr:rowOff>66675</xdr:rowOff>
    </xdr:to>
    <xdr:sp macro="" textlink="">
      <xdr:nvSpPr>
        <xdr:cNvPr id="13" name="Flecha: hacia la izquierda 12">
          <a:extLst>
            <a:ext uri="{FF2B5EF4-FFF2-40B4-BE49-F238E27FC236}">
              <a16:creationId xmlns:a16="http://schemas.microsoft.com/office/drawing/2014/main" id="{84329B2A-FA89-454B-1C06-B8799720DB09}"/>
            </a:ext>
          </a:extLst>
        </xdr:cNvPr>
        <xdr:cNvSpPr/>
      </xdr:nvSpPr>
      <xdr:spPr>
        <a:xfrm>
          <a:off x="6972301" y="2647950"/>
          <a:ext cx="1066800" cy="352425"/>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57150</xdr:colOff>
      <xdr:row>2</xdr:row>
      <xdr:rowOff>95250</xdr:rowOff>
    </xdr:from>
    <xdr:to>
      <xdr:col>6</xdr:col>
      <xdr:colOff>219075</xdr:colOff>
      <xdr:row>10</xdr:row>
      <xdr:rowOff>135638</xdr:rowOff>
    </xdr:to>
    <xdr:pic>
      <xdr:nvPicPr>
        <xdr:cNvPr id="6" name="Imagen 5">
          <a:extLst>
            <a:ext uri="{FF2B5EF4-FFF2-40B4-BE49-F238E27FC236}">
              <a16:creationId xmlns:a16="http://schemas.microsoft.com/office/drawing/2014/main" id="{535724C2-BD7F-4EE6-A882-B229A4286424}"/>
            </a:ext>
          </a:extLst>
        </xdr:cNvPr>
        <xdr:cNvPicPr>
          <a:picLocks noChangeAspect="1"/>
        </xdr:cNvPicPr>
      </xdr:nvPicPr>
      <xdr:blipFill>
        <a:blip xmlns:r="http://schemas.openxmlformats.org/officeDocument/2006/relationships" r:embed="rId1"/>
        <a:stretch>
          <a:fillRect/>
        </a:stretch>
      </xdr:blipFill>
      <xdr:spPr>
        <a:xfrm>
          <a:off x="657225" y="523875"/>
          <a:ext cx="1352550" cy="130721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66675</xdr:colOff>
      <xdr:row>2</xdr:row>
      <xdr:rowOff>104775</xdr:rowOff>
    </xdr:from>
    <xdr:to>
      <xdr:col>6</xdr:col>
      <xdr:colOff>219075</xdr:colOff>
      <xdr:row>15</xdr:row>
      <xdr:rowOff>40335</xdr:rowOff>
    </xdr:to>
    <xdr:pic>
      <xdr:nvPicPr>
        <xdr:cNvPr id="3" name="Imagen 2">
          <a:extLst>
            <a:ext uri="{FF2B5EF4-FFF2-40B4-BE49-F238E27FC236}">
              <a16:creationId xmlns:a16="http://schemas.microsoft.com/office/drawing/2014/main" id="{4FB21029-FF60-4735-B8B6-27F7FA245FFB}"/>
            </a:ext>
          </a:extLst>
        </xdr:cNvPr>
        <xdr:cNvPicPr>
          <a:picLocks noChangeAspect="1"/>
        </xdr:cNvPicPr>
      </xdr:nvPicPr>
      <xdr:blipFill>
        <a:blip xmlns:r="http://schemas.openxmlformats.org/officeDocument/2006/relationships" r:embed="rId1"/>
        <a:stretch>
          <a:fillRect/>
        </a:stretch>
      </xdr:blipFill>
      <xdr:spPr>
        <a:xfrm>
          <a:off x="314325" y="447675"/>
          <a:ext cx="1638300" cy="158338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28576</xdr:colOff>
      <xdr:row>0</xdr:row>
      <xdr:rowOff>112934</xdr:rowOff>
    </xdr:from>
    <xdr:to>
      <xdr:col>8</xdr:col>
      <xdr:colOff>161926</xdr:colOff>
      <xdr:row>10</xdr:row>
      <xdr:rowOff>95480</xdr:rowOff>
    </xdr:to>
    <xdr:pic>
      <xdr:nvPicPr>
        <xdr:cNvPr id="2" name="Imagen 1">
          <a:extLst>
            <a:ext uri="{FF2B5EF4-FFF2-40B4-BE49-F238E27FC236}">
              <a16:creationId xmlns:a16="http://schemas.microsoft.com/office/drawing/2014/main" id="{6A0EDB08-91F2-46C5-72EB-E9965349502D}"/>
            </a:ext>
          </a:extLst>
        </xdr:cNvPr>
        <xdr:cNvPicPr>
          <a:picLocks noChangeAspect="1"/>
        </xdr:cNvPicPr>
      </xdr:nvPicPr>
      <xdr:blipFill>
        <a:blip xmlns:r="http://schemas.openxmlformats.org/officeDocument/2006/relationships" r:embed="rId1"/>
        <a:stretch>
          <a:fillRect/>
        </a:stretch>
      </xdr:blipFill>
      <xdr:spPr>
        <a:xfrm>
          <a:off x="28576" y="112934"/>
          <a:ext cx="1657350" cy="160179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57150</xdr:colOff>
      <xdr:row>0</xdr:row>
      <xdr:rowOff>83401</xdr:rowOff>
    </xdr:from>
    <xdr:to>
      <xdr:col>8</xdr:col>
      <xdr:colOff>161925</xdr:colOff>
      <xdr:row>10</xdr:row>
      <xdr:rowOff>38330</xdr:rowOff>
    </xdr:to>
    <xdr:pic>
      <xdr:nvPicPr>
        <xdr:cNvPr id="2" name="Imagen 1">
          <a:extLst>
            <a:ext uri="{FF2B5EF4-FFF2-40B4-BE49-F238E27FC236}">
              <a16:creationId xmlns:a16="http://schemas.microsoft.com/office/drawing/2014/main" id="{396F3048-912D-2DB6-34FE-86238FEFDB15}"/>
            </a:ext>
          </a:extLst>
        </xdr:cNvPr>
        <xdr:cNvPicPr>
          <a:picLocks noChangeAspect="1"/>
        </xdr:cNvPicPr>
      </xdr:nvPicPr>
      <xdr:blipFill>
        <a:blip xmlns:r="http://schemas.openxmlformats.org/officeDocument/2006/relationships" r:embed="rId1"/>
        <a:stretch>
          <a:fillRect/>
        </a:stretch>
      </xdr:blipFill>
      <xdr:spPr>
        <a:xfrm>
          <a:off x="57150" y="83401"/>
          <a:ext cx="1628775" cy="157417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84678</xdr:rowOff>
    </xdr:from>
    <xdr:to>
      <xdr:col>8</xdr:col>
      <xdr:colOff>158750</xdr:colOff>
      <xdr:row>10</xdr:row>
      <xdr:rowOff>76430</xdr:rowOff>
    </xdr:to>
    <xdr:pic>
      <xdr:nvPicPr>
        <xdr:cNvPr id="2" name="Imagen 1">
          <a:extLst>
            <a:ext uri="{FF2B5EF4-FFF2-40B4-BE49-F238E27FC236}">
              <a16:creationId xmlns:a16="http://schemas.microsoft.com/office/drawing/2014/main" id="{7F0B5424-1094-3B02-C73D-FB3D2093AD88}"/>
            </a:ext>
          </a:extLst>
        </xdr:cNvPr>
        <xdr:cNvPicPr>
          <a:picLocks noChangeAspect="1"/>
        </xdr:cNvPicPr>
      </xdr:nvPicPr>
      <xdr:blipFill>
        <a:blip xmlns:r="http://schemas.openxmlformats.org/officeDocument/2006/relationships" r:embed="rId1"/>
        <a:stretch>
          <a:fillRect/>
        </a:stretch>
      </xdr:blipFill>
      <xdr:spPr>
        <a:xfrm>
          <a:off x="0" y="84678"/>
          <a:ext cx="1682750" cy="161100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380999</xdr:colOff>
      <xdr:row>0</xdr:row>
      <xdr:rowOff>123825</xdr:rowOff>
    </xdr:from>
    <xdr:to>
      <xdr:col>11</xdr:col>
      <xdr:colOff>87712</xdr:colOff>
      <xdr:row>5</xdr:row>
      <xdr:rowOff>171450</xdr:rowOff>
    </xdr:to>
    <xdr:pic>
      <xdr:nvPicPr>
        <xdr:cNvPr id="4" name="Imagen 3">
          <a:extLst>
            <a:ext uri="{FF2B5EF4-FFF2-40B4-BE49-F238E27FC236}">
              <a16:creationId xmlns:a16="http://schemas.microsoft.com/office/drawing/2014/main" id="{BF9DB208-72FA-184C-3F92-E7D620D0EC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0999" y="123825"/>
          <a:ext cx="3897713" cy="11049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38100</xdr:colOff>
      <xdr:row>3</xdr:row>
      <xdr:rowOff>47625</xdr:rowOff>
    </xdr:from>
    <xdr:to>
      <xdr:col>13</xdr:col>
      <xdr:colOff>47625</xdr:colOff>
      <xdr:row>4</xdr:row>
      <xdr:rowOff>142875</xdr:rowOff>
    </xdr:to>
    <xdr:sp macro="" textlink="">
      <xdr:nvSpPr>
        <xdr:cNvPr id="8" name="Text Box 3">
          <a:extLst>
            <a:ext uri="{FF2B5EF4-FFF2-40B4-BE49-F238E27FC236}">
              <a16:creationId xmlns:a16="http://schemas.microsoft.com/office/drawing/2014/main" id="{65E409FF-FF2A-4FAA-AD34-9BBBA72AA7CA}"/>
            </a:ext>
          </a:extLst>
        </xdr:cNvPr>
        <xdr:cNvSpPr txBox="1">
          <a:spLocks noChangeArrowheads="1"/>
        </xdr:cNvSpPr>
      </xdr:nvSpPr>
      <xdr:spPr bwMode="auto">
        <a:xfrm>
          <a:off x="2209800" y="533400"/>
          <a:ext cx="190500" cy="257175"/>
        </a:xfrm>
        <a:prstGeom prst="rect">
          <a:avLst/>
        </a:prstGeom>
        <a:noFill/>
        <a:ln w="9525">
          <a:noFill/>
          <a:miter lim="800000"/>
          <a:headEnd/>
          <a:tailEnd/>
        </a:ln>
      </xdr:spPr>
    </xdr:sp>
    <xdr:clientData/>
  </xdr:twoCellAnchor>
  <xdr:twoCellAnchor>
    <xdr:from>
      <xdr:col>12</xdr:col>
      <xdr:colOff>485775</xdr:colOff>
      <xdr:row>1</xdr:row>
      <xdr:rowOff>123825</xdr:rowOff>
    </xdr:from>
    <xdr:to>
      <xdr:col>12</xdr:col>
      <xdr:colOff>790575</xdr:colOff>
      <xdr:row>3</xdr:row>
      <xdr:rowOff>104775</xdr:rowOff>
    </xdr:to>
    <xdr:sp macro="" textlink="">
      <xdr:nvSpPr>
        <xdr:cNvPr id="9" name="Rectangle 4">
          <a:extLst>
            <a:ext uri="{FF2B5EF4-FFF2-40B4-BE49-F238E27FC236}">
              <a16:creationId xmlns:a16="http://schemas.microsoft.com/office/drawing/2014/main" id="{51D686E8-B85E-4E28-893F-B4947B332735}"/>
            </a:ext>
          </a:extLst>
        </xdr:cNvPr>
        <xdr:cNvSpPr>
          <a:spLocks noChangeArrowheads="1"/>
        </xdr:cNvSpPr>
      </xdr:nvSpPr>
      <xdr:spPr bwMode="auto">
        <a:xfrm>
          <a:off x="2352675" y="285750"/>
          <a:ext cx="0" cy="304800"/>
        </a:xfrm>
        <a:prstGeom prst="rect">
          <a:avLst/>
        </a:prstGeom>
        <a:noFill/>
        <a:ln w="9525">
          <a:noFill/>
          <a:miter lim="800000"/>
          <a:headEnd/>
          <a:tailEnd/>
        </a:ln>
      </xdr:spPr>
    </xdr:sp>
    <xdr:clientData/>
  </xdr:twoCellAnchor>
  <xdr:twoCellAnchor editAs="oneCell">
    <xdr:from>
      <xdr:col>13</xdr:col>
      <xdr:colOff>38100</xdr:colOff>
      <xdr:row>1</xdr:row>
      <xdr:rowOff>0</xdr:rowOff>
    </xdr:from>
    <xdr:to>
      <xdr:col>14</xdr:col>
      <xdr:colOff>47625</xdr:colOff>
      <xdr:row>2</xdr:row>
      <xdr:rowOff>95250</xdr:rowOff>
    </xdr:to>
    <xdr:sp macro="" textlink="">
      <xdr:nvSpPr>
        <xdr:cNvPr id="10" name="Text Box 5">
          <a:extLst>
            <a:ext uri="{FF2B5EF4-FFF2-40B4-BE49-F238E27FC236}">
              <a16:creationId xmlns:a16="http://schemas.microsoft.com/office/drawing/2014/main" id="{6DFF27BF-A1CF-4B85-BC02-58E8568688D6}"/>
            </a:ext>
          </a:extLst>
        </xdr:cNvPr>
        <xdr:cNvSpPr txBox="1">
          <a:spLocks noChangeArrowheads="1"/>
        </xdr:cNvSpPr>
      </xdr:nvSpPr>
      <xdr:spPr bwMode="auto">
        <a:xfrm>
          <a:off x="2390775" y="161925"/>
          <a:ext cx="190500" cy="257175"/>
        </a:xfrm>
        <a:prstGeom prst="rect">
          <a:avLst/>
        </a:prstGeom>
        <a:noFill/>
        <a:ln w="9525">
          <a:noFill/>
          <a:miter lim="800000"/>
          <a:headEnd/>
          <a:tailEnd/>
        </a:ln>
      </xdr:spPr>
    </xdr:sp>
    <xdr:clientData/>
  </xdr:twoCellAnchor>
  <xdr:twoCellAnchor>
    <xdr:from>
      <xdr:col>13</xdr:col>
      <xdr:colOff>485775</xdr:colOff>
      <xdr:row>1</xdr:row>
      <xdr:rowOff>123825</xdr:rowOff>
    </xdr:from>
    <xdr:to>
      <xdr:col>13</xdr:col>
      <xdr:colOff>790575</xdr:colOff>
      <xdr:row>3</xdr:row>
      <xdr:rowOff>104775</xdr:rowOff>
    </xdr:to>
    <xdr:sp macro="" textlink="">
      <xdr:nvSpPr>
        <xdr:cNvPr id="11" name="Rectangle 6">
          <a:extLst>
            <a:ext uri="{FF2B5EF4-FFF2-40B4-BE49-F238E27FC236}">
              <a16:creationId xmlns:a16="http://schemas.microsoft.com/office/drawing/2014/main" id="{8DEC4017-3BD9-4BF8-9855-EAB75589A56B}"/>
            </a:ext>
          </a:extLst>
        </xdr:cNvPr>
        <xdr:cNvSpPr>
          <a:spLocks noChangeArrowheads="1"/>
        </xdr:cNvSpPr>
      </xdr:nvSpPr>
      <xdr:spPr bwMode="auto">
        <a:xfrm>
          <a:off x="2533650" y="285750"/>
          <a:ext cx="0" cy="304800"/>
        </a:xfrm>
        <a:prstGeom prst="rect">
          <a:avLst/>
        </a:prstGeom>
        <a:noFill/>
        <a:ln w="9525">
          <a:noFill/>
          <a:miter lim="800000"/>
          <a:headEnd/>
          <a:tailEnd/>
        </a:ln>
      </xdr:spPr>
    </xdr:sp>
    <xdr:clientData/>
  </xdr:twoCellAnchor>
  <xdr:twoCellAnchor editAs="oneCell">
    <xdr:from>
      <xdr:col>7</xdr:col>
      <xdr:colOff>85725</xdr:colOff>
      <xdr:row>12</xdr:row>
      <xdr:rowOff>0</xdr:rowOff>
    </xdr:from>
    <xdr:to>
      <xdr:col>8</xdr:col>
      <xdr:colOff>95250</xdr:colOff>
      <xdr:row>13</xdr:row>
      <xdr:rowOff>66675</xdr:rowOff>
    </xdr:to>
    <xdr:sp macro="" textlink="">
      <xdr:nvSpPr>
        <xdr:cNvPr id="12" name="Text Box 9">
          <a:extLst>
            <a:ext uri="{FF2B5EF4-FFF2-40B4-BE49-F238E27FC236}">
              <a16:creationId xmlns:a16="http://schemas.microsoft.com/office/drawing/2014/main" id="{5063D81B-7611-4AD4-8309-092D621CF7B3}"/>
            </a:ext>
          </a:extLst>
        </xdr:cNvPr>
        <xdr:cNvSpPr txBox="1">
          <a:spLocks noChangeArrowheads="1"/>
        </xdr:cNvSpPr>
      </xdr:nvSpPr>
      <xdr:spPr bwMode="auto">
        <a:xfrm>
          <a:off x="1352550" y="2295525"/>
          <a:ext cx="190500" cy="257175"/>
        </a:xfrm>
        <a:prstGeom prst="rect">
          <a:avLst/>
        </a:prstGeom>
        <a:noFill/>
        <a:ln w="9525">
          <a:noFill/>
          <a:miter lim="800000"/>
          <a:headEnd/>
          <a:tailEnd/>
        </a:ln>
      </xdr:spPr>
    </xdr:sp>
    <xdr:clientData/>
  </xdr:twoCellAnchor>
  <xdr:twoCellAnchor editAs="oneCell">
    <xdr:from>
      <xdr:col>1</xdr:col>
      <xdr:colOff>9525</xdr:colOff>
      <xdr:row>1</xdr:row>
      <xdr:rowOff>142875</xdr:rowOff>
    </xdr:from>
    <xdr:to>
      <xdr:col>15</xdr:col>
      <xdr:colOff>5974</xdr:colOff>
      <xdr:row>6</xdr:row>
      <xdr:rowOff>46483</xdr:rowOff>
    </xdr:to>
    <xdr:pic>
      <xdr:nvPicPr>
        <xdr:cNvPr id="3" name="Imagen 2">
          <a:extLst>
            <a:ext uri="{FF2B5EF4-FFF2-40B4-BE49-F238E27FC236}">
              <a16:creationId xmlns:a16="http://schemas.microsoft.com/office/drawing/2014/main" id="{7B58FA9D-E663-626B-29C1-5A01B1E04C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304800"/>
          <a:ext cx="2523749" cy="713233"/>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oneCellAnchor>
    <xdr:from>
      <xdr:col>2</xdr:col>
      <xdr:colOff>419100</xdr:colOff>
      <xdr:row>94</xdr:row>
      <xdr:rowOff>147637</xdr:rowOff>
    </xdr:from>
    <xdr:ext cx="65" cy="172227"/>
    <xdr:sp macro="" textlink="">
      <xdr:nvSpPr>
        <xdr:cNvPr id="3" name="CuadroTexto 2">
          <a:extLst>
            <a:ext uri="{FF2B5EF4-FFF2-40B4-BE49-F238E27FC236}">
              <a16:creationId xmlns:a16="http://schemas.microsoft.com/office/drawing/2014/main" id="{E9D95329-E747-211E-5563-C868B2AA160A}"/>
            </a:ext>
          </a:extLst>
        </xdr:cNvPr>
        <xdr:cNvSpPr txBox="1"/>
      </xdr:nvSpPr>
      <xdr:spPr>
        <a:xfrm>
          <a:off x="8458200" y="42052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8" name="CuadroTexto 7">
          <a:extLst>
            <a:ext uri="{FF2B5EF4-FFF2-40B4-BE49-F238E27FC236}">
              <a16:creationId xmlns:a16="http://schemas.microsoft.com/office/drawing/2014/main" id="{18466284-3FA4-4654-8F51-E65FEA770AAA}"/>
            </a:ext>
          </a:extLst>
        </xdr:cNvPr>
        <xdr:cNvSpPr txBox="1"/>
      </xdr:nvSpPr>
      <xdr:spPr>
        <a:xfrm>
          <a:off x="7058025" y="421481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57150</xdr:colOff>
      <xdr:row>0</xdr:row>
      <xdr:rowOff>0</xdr:rowOff>
    </xdr:from>
    <xdr:to>
      <xdr:col>8</xdr:col>
      <xdr:colOff>133573</xdr:colOff>
      <xdr:row>7</xdr:row>
      <xdr:rowOff>171665</xdr:rowOff>
    </xdr:to>
    <xdr:pic>
      <xdr:nvPicPr>
        <xdr:cNvPr id="2" name="Imagen 1">
          <a:extLst>
            <a:ext uri="{FF2B5EF4-FFF2-40B4-BE49-F238E27FC236}">
              <a16:creationId xmlns:a16="http://schemas.microsoft.com/office/drawing/2014/main" id="{078C67B9-4CC6-F338-92B0-A6DAB44B2BA3}"/>
            </a:ext>
          </a:extLst>
        </xdr:cNvPr>
        <xdr:cNvPicPr>
          <a:picLocks noChangeAspect="1"/>
        </xdr:cNvPicPr>
      </xdr:nvPicPr>
      <xdr:blipFill>
        <a:blip xmlns:r="http://schemas.openxmlformats.org/officeDocument/2006/relationships" r:embed="rId1"/>
        <a:stretch>
          <a:fillRect/>
        </a:stretch>
      </xdr:blipFill>
      <xdr:spPr>
        <a:xfrm>
          <a:off x="57150" y="0"/>
          <a:ext cx="1600423" cy="1543265"/>
        </a:xfrm>
        <a:prstGeom prst="rect">
          <a:avLst/>
        </a:prstGeom>
      </xdr:spPr>
    </xdr:pic>
    <xdr:clientData/>
  </xdr:twoCellAnchor>
  <xdr:twoCellAnchor editAs="oneCell">
    <xdr:from>
      <xdr:col>0</xdr:col>
      <xdr:colOff>76200</xdr:colOff>
      <xdr:row>73</xdr:row>
      <xdr:rowOff>28575</xdr:rowOff>
    </xdr:from>
    <xdr:to>
      <xdr:col>8</xdr:col>
      <xdr:colOff>57360</xdr:colOff>
      <xdr:row>80</xdr:row>
      <xdr:rowOff>152603</xdr:rowOff>
    </xdr:to>
    <xdr:pic>
      <xdr:nvPicPr>
        <xdr:cNvPr id="4" name="Imagen 3">
          <a:extLst>
            <a:ext uri="{FF2B5EF4-FFF2-40B4-BE49-F238E27FC236}">
              <a16:creationId xmlns:a16="http://schemas.microsoft.com/office/drawing/2014/main" id="{BB69B87E-9721-F9A0-DAB5-0CB02D535276}"/>
            </a:ext>
          </a:extLst>
        </xdr:cNvPr>
        <xdr:cNvPicPr>
          <a:picLocks noChangeAspect="1"/>
        </xdr:cNvPicPr>
      </xdr:nvPicPr>
      <xdr:blipFill>
        <a:blip xmlns:r="http://schemas.openxmlformats.org/officeDocument/2006/relationships" r:embed="rId2"/>
        <a:stretch>
          <a:fillRect/>
        </a:stretch>
      </xdr:blipFill>
      <xdr:spPr>
        <a:xfrm>
          <a:off x="76200" y="14030325"/>
          <a:ext cx="1505160" cy="1457528"/>
        </a:xfrm>
        <a:prstGeom prst="rect">
          <a:avLst/>
        </a:prstGeom>
      </xdr:spPr>
    </xdr:pic>
    <xdr:clientData/>
  </xdr:twoCellAnchor>
  <xdr:twoCellAnchor editAs="oneCell">
    <xdr:from>
      <xdr:col>0</xdr:col>
      <xdr:colOff>161925</xdr:colOff>
      <xdr:row>147</xdr:row>
      <xdr:rowOff>85725</xdr:rowOff>
    </xdr:from>
    <xdr:to>
      <xdr:col>8</xdr:col>
      <xdr:colOff>76401</xdr:colOff>
      <xdr:row>154</xdr:row>
      <xdr:rowOff>143069</xdr:rowOff>
    </xdr:to>
    <xdr:pic>
      <xdr:nvPicPr>
        <xdr:cNvPr id="5" name="Imagen 4">
          <a:extLst>
            <a:ext uri="{FF2B5EF4-FFF2-40B4-BE49-F238E27FC236}">
              <a16:creationId xmlns:a16="http://schemas.microsoft.com/office/drawing/2014/main" id="{BD284769-59EF-AA15-D72B-6CFED06794EE}"/>
            </a:ext>
          </a:extLst>
        </xdr:cNvPr>
        <xdr:cNvPicPr>
          <a:picLocks noChangeAspect="1"/>
        </xdr:cNvPicPr>
      </xdr:nvPicPr>
      <xdr:blipFill>
        <a:blip xmlns:r="http://schemas.openxmlformats.org/officeDocument/2006/relationships" r:embed="rId3"/>
        <a:stretch>
          <a:fillRect/>
        </a:stretch>
      </xdr:blipFill>
      <xdr:spPr>
        <a:xfrm>
          <a:off x="161925" y="28232100"/>
          <a:ext cx="1438476" cy="139084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oneCellAnchor>
    <xdr:from>
      <xdr:col>2</xdr:col>
      <xdr:colOff>419100</xdr:colOff>
      <xdr:row>95</xdr:row>
      <xdr:rowOff>147637</xdr:rowOff>
    </xdr:from>
    <xdr:ext cx="65" cy="172227"/>
    <xdr:sp macro="" textlink="">
      <xdr:nvSpPr>
        <xdr:cNvPr id="3" name="CuadroTexto 2">
          <a:extLst>
            <a:ext uri="{FF2B5EF4-FFF2-40B4-BE49-F238E27FC236}">
              <a16:creationId xmlns:a16="http://schemas.microsoft.com/office/drawing/2014/main" id="{A3F1B839-263D-462C-801F-094FBBF1B76B}"/>
            </a:ext>
          </a:extLst>
        </xdr:cNvPr>
        <xdr:cNvSpPr txBox="1"/>
      </xdr:nvSpPr>
      <xdr:spPr>
        <a:xfrm>
          <a:off x="542925" y="1816893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5" name="CuadroTexto 4">
          <a:extLst>
            <a:ext uri="{FF2B5EF4-FFF2-40B4-BE49-F238E27FC236}">
              <a16:creationId xmlns:a16="http://schemas.microsoft.com/office/drawing/2014/main" id="{7BC09FC8-06B6-417B-A359-5D36B7AF5E4F}"/>
            </a:ext>
          </a:extLst>
        </xdr:cNvPr>
        <xdr:cNvSpPr txBox="1"/>
      </xdr:nvSpPr>
      <xdr:spPr>
        <a:xfrm>
          <a:off x="542925" y="3231356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45</xdr:col>
      <xdr:colOff>628650</xdr:colOff>
      <xdr:row>87</xdr:row>
      <xdr:rowOff>0</xdr:rowOff>
    </xdr:from>
    <xdr:ext cx="352425" cy="381000"/>
    <xdr:sp macro="" textlink="">
      <xdr:nvSpPr>
        <xdr:cNvPr id="8" name="CuadroTexto 7">
          <a:extLst>
            <a:ext uri="{FF2B5EF4-FFF2-40B4-BE49-F238E27FC236}">
              <a16:creationId xmlns:a16="http://schemas.microsoft.com/office/drawing/2014/main" id="{D601C17E-0B0F-478C-B61D-30946AB66543}"/>
            </a:ext>
          </a:extLst>
        </xdr:cNvPr>
        <xdr:cNvSpPr txBox="1"/>
      </xdr:nvSpPr>
      <xdr:spPr>
        <a:xfrm>
          <a:off x="14001750" y="16659225"/>
          <a:ext cx="352425" cy="381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10" name="CuadroTexto 9">
          <a:extLst>
            <a:ext uri="{FF2B5EF4-FFF2-40B4-BE49-F238E27FC236}">
              <a16:creationId xmlns:a16="http://schemas.microsoft.com/office/drawing/2014/main" id="{558B7D6B-CA20-4052-ABCD-76DB1D3095A0}"/>
            </a:ext>
          </a:extLst>
        </xdr:cNvPr>
        <xdr:cNvSpPr txBox="1"/>
      </xdr:nvSpPr>
      <xdr:spPr>
        <a:xfrm>
          <a:off x="542925" y="3231356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114300</xdr:colOff>
      <xdr:row>0</xdr:row>
      <xdr:rowOff>38100</xdr:rowOff>
    </xdr:from>
    <xdr:to>
      <xdr:col>8</xdr:col>
      <xdr:colOff>143092</xdr:colOff>
      <xdr:row>7</xdr:row>
      <xdr:rowOff>181184</xdr:rowOff>
    </xdr:to>
    <xdr:pic>
      <xdr:nvPicPr>
        <xdr:cNvPr id="2" name="Imagen 1">
          <a:extLst>
            <a:ext uri="{FF2B5EF4-FFF2-40B4-BE49-F238E27FC236}">
              <a16:creationId xmlns:a16="http://schemas.microsoft.com/office/drawing/2014/main" id="{A773F58B-3B6B-5DCE-BE62-20330DE42DF4}"/>
            </a:ext>
          </a:extLst>
        </xdr:cNvPr>
        <xdr:cNvPicPr>
          <a:picLocks noChangeAspect="1"/>
        </xdr:cNvPicPr>
      </xdr:nvPicPr>
      <xdr:blipFill>
        <a:blip xmlns:r="http://schemas.openxmlformats.org/officeDocument/2006/relationships" r:embed="rId1"/>
        <a:stretch>
          <a:fillRect/>
        </a:stretch>
      </xdr:blipFill>
      <xdr:spPr>
        <a:xfrm>
          <a:off x="114300" y="38100"/>
          <a:ext cx="1552792" cy="1495634"/>
        </a:xfrm>
        <a:prstGeom prst="rect">
          <a:avLst/>
        </a:prstGeom>
      </xdr:spPr>
    </xdr:pic>
    <xdr:clientData/>
  </xdr:twoCellAnchor>
  <xdr:twoCellAnchor editAs="oneCell">
    <xdr:from>
      <xdr:col>0</xdr:col>
      <xdr:colOff>104775</xdr:colOff>
      <xdr:row>73</xdr:row>
      <xdr:rowOff>28575</xdr:rowOff>
    </xdr:from>
    <xdr:to>
      <xdr:col>8</xdr:col>
      <xdr:colOff>85935</xdr:colOff>
      <xdr:row>80</xdr:row>
      <xdr:rowOff>152603</xdr:rowOff>
    </xdr:to>
    <xdr:pic>
      <xdr:nvPicPr>
        <xdr:cNvPr id="4" name="Imagen 3">
          <a:extLst>
            <a:ext uri="{FF2B5EF4-FFF2-40B4-BE49-F238E27FC236}">
              <a16:creationId xmlns:a16="http://schemas.microsoft.com/office/drawing/2014/main" id="{BB8B28A7-4521-2AA6-1129-5657D112ADF9}"/>
            </a:ext>
          </a:extLst>
        </xdr:cNvPr>
        <xdr:cNvPicPr>
          <a:picLocks noChangeAspect="1"/>
        </xdr:cNvPicPr>
      </xdr:nvPicPr>
      <xdr:blipFill>
        <a:blip xmlns:r="http://schemas.openxmlformats.org/officeDocument/2006/relationships" r:embed="rId2"/>
        <a:stretch>
          <a:fillRect/>
        </a:stretch>
      </xdr:blipFill>
      <xdr:spPr>
        <a:xfrm>
          <a:off x="104775" y="14011275"/>
          <a:ext cx="1505160" cy="1457528"/>
        </a:xfrm>
        <a:prstGeom prst="rect">
          <a:avLst/>
        </a:prstGeom>
      </xdr:spPr>
    </xdr:pic>
    <xdr:clientData/>
  </xdr:twoCellAnchor>
  <xdr:twoCellAnchor editAs="oneCell">
    <xdr:from>
      <xdr:col>0</xdr:col>
      <xdr:colOff>133350</xdr:colOff>
      <xdr:row>147</xdr:row>
      <xdr:rowOff>38100</xdr:rowOff>
    </xdr:from>
    <xdr:to>
      <xdr:col>8</xdr:col>
      <xdr:colOff>114510</xdr:colOff>
      <xdr:row>154</xdr:row>
      <xdr:rowOff>162128</xdr:rowOff>
    </xdr:to>
    <xdr:pic>
      <xdr:nvPicPr>
        <xdr:cNvPr id="6" name="Imagen 5">
          <a:extLst>
            <a:ext uri="{FF2B5EF4-FFF2-40B4-BE49-F238E27FC236}">
              <a16:creationId xmlns:a16="http://schemas.microsoft.com/office/drawing/2014/main" id="{E9243447-8D2B-3191-E799-B1A72F5B2384}"/>
            </a:ext>
          </a:extLst>
        </xdr:cNvPr>
        <xdr:cNvPicPr>
          <a:picLocks noChangeAspect="1"/>
        </xdr:cNvPicPr>
      </xdr:nvPicPr>
      <xdr:blipFill>
        <a:blip xmlns:r="http://schemas.openxmlformats.org/officeDocument/2006/relationships" r:embed="rId2"/>
        <a:stretch>
          <a:fillRect/>
        </a:stretch>
      </xdr:blipFill>
      <xdr:spPr>
        <a:xfrm>
          <a:off x="133350" y="28241625"/>
          <a:ext cx="1505160" cy="1457528"/>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oneCellAnchor>
    <xdr:from>
      <xdr:col>3</xdr:col>
      <xdr:colOff>0</xdr:colOff>
      <xdr:row>94</xdr:row>
      <xdr:rowOff>147637</xdr:rowOff>
    </xdr:from>
    <xdr:ext cx="65" cy="172227"/>
    <xdr:sp macro="" textlink="">
      <xdr:nvSpPr>
        <xdr:cNvPr id="3" name="CuadroTexto 2">
          <a:extLst>
            <a:ext uri="{FF2B5EF4-FFF2-40B4-BE49-F238E27FC236}">
              <a16:creationId xmlns:a16="http://schemas.microsoft.com/office/drawing/2014/main" id="{84BA4BED-EEA8-4C10-9607-4F14685D8700}"/>
            </a:ext>
          </a:extLst>
        </xdr:cNvPr>
        <xdr:cNvSpPr txBox="1"/>
      </xdr:nvSpPr>
      <xdr:spPr>
        <a:xfrm>
          <a:off x="542925" y="181498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3</xdr:col>
      <xdr:colOff>0</xdr:colOff>
      <xdr:row>94</xdr:row>
      <xdr:rowOff>147637</xdr:rowOff>
    </xdr:from>
    <xdr:ext cx="65" cy="172227"/>
    <xdr:sp macro="" textlink="">
      <xdr:nvSpPr>
        <xdr:cNvPr id="6" name="CuadroTexto 5">
          <a:extLst>
            <a:ext uri="{FF2B5EF4-FFF2-40B4-BE49-F238E27FC236}">
              <a16:creationId xmlns:a16="http://schemas.microsoft.com/office/drawing/2014/main" id="{086CDEB4-154D-4528-BC9F-A29C9FD3E41D}"/>
            </a:ext>
          </a:extLst>
        </xdr:cNvPr>
        <xdr:cNvSpPr txBox="1"/>
      </xdr:nvSpPr>
      <xdr:spPr>
        <a:xfrm>
          <a:off x="542925" y="181498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123825</xdr:colOff>
      <xdr:row>0</xdr:row>
      <xdr:rowOff>28575</xdr:rowOff>
    </xdr:from>
    <xdr:to>
      <xdr:col>8</xdr:col>
      <xdr:colOff>95459</xdr:colOff>
      <xdr:row>7</xdr:row>
      <xdr:rowOff>143077</xdr:rowOff>
    </xdr:to>
    <xdr:pic>
      <xdr:nvPicPr>
        <xdr:cNvPr id="2" name="Imagen 1">
          <a:extLst>
            <a:ext uri="{FF2B5EF4-FFF2-40B4-BE49-F238E27FC236}">
              <a16:creationId xmlns:a16="http://schemas.microsoft.com/office/drawing/2014/main" id="{67B93E91-5C21-2B43-39B6-B2FF9EFFF7AB}"/>
            </a:ext>
          </a:extLst>
        </xdr:cNvPr>
        <xdr:cNvPicPr>
          <a:picLocks noChangeAspect="1"/>
        </xdr:cNvPicPr>
      </xdr:nvPicPr>
      <xdr:blipFill>
        <a:blip xmlns:r="http://schemas.openxmlformats.org/officeDocument/2006/relationships" r:embed="rId1"/>
        <a:stretch>
          <a:fillRect/>
        </a:stretch>
      </xdr:blipFill>
      <xdr:spPr>
        <a:xfrm>
          <a:off x="123825" y="28575"/>
          <a:ext cx="1495634" cy="1448002"/>
        </a:xfrm>
        <a:prstGeom prst="rect">
          <a:avLst/>
        </a:prstGeom>
      </xdr:spPr>
    </xdr:pic>
    <xdr:clientData/>
  </xdr:twoCellAnchor>
  <xdr:twoCellAnchor editAs="oneCell">
    <xdr:from>
      <xdr:col>0</xdr:col>
      <xdr:colOff>114300</xdr:colOff>
      <xdr:row>73</xdr:row>
      <xdr:rowOff>47625</xdr:rowOff>
    </xdr:from>
    <xdr:to>
      <xdr:col>8</xdr:col>
      <xdr:colOff>57355</xdr:colOff>
      <xdr:row>80</xdr:row>
      <xdr:rowOff>133548</xdr:rowOff>
    </xdr:to>
    <xdr:pic>
      <xdr:nvPicPr>
        <xdr:cNvPr id="4" name="Imagen 3">
          <a:extLst>
            <a:ext uri="{FF2B5EF4-FFF2-40B4-BE49-F238E27FC236}">
              <a16:creationId xmlns:a16="http://schemas.microsoft.com/office/drawing/2014/main" id="{00AE02DC-6053-3D6F-B385-ED2440C63284}"/>
            </a:ext>
          </a:extLst>
        </xdr:cNvPr>
        <xdr:cNvPicPr>
          <a:picLocks noChangeAspect="1"/>
        </xdr:cNvPicPr>
      </xdr:nvPicPr>
      <xdr:blipFill>
        <a:blip xmlns:r="http://schemas.openxmlformats.org/officeDocument/2006/relationships" r:embed="rId2"/>
        <a:stretch>
          <a:fillRect/>
        </a:stretch>
      </xdr:blipFill>
      <xdr:spPr>
        <a:xfrm>
          <a:off x="114300" y="14001750"/>
          <a:ext cx="1467055" cy="1419423"/>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elmail@elmail.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1E117-4D1B-4A63-B7E1-C6E851821BD2}">
  <sheetPr codeName="Hoja17">
    <tabColor rgb="FFFFFF00"/>
  </sheetPr>
  <dimension ref="A1:AL65"/>
  <sheetViews>
    <sheetView showGridLines="0" showRowColHeaders="0" showZeros="0" tabSelected="1" showRuler="0" view="pageLayout" zoomScaleNormal="100" workbookViewId="0">
      <selection activeCell="V10" sqref="V10:AB10"/>
    </sheetView>
  </sheetViews>
  <sheetFormatPr baseColWidth="10" defaultRowHeight="15" x14ac:dyDescent="0.25"/>
  <cols>
    <col min="1" max="38" width="2.7109375" customWidth="1"/>
  </cols>
  <sheetData>
    <row r="1" spans="1:38" ht="15" customHeight="1" x14ac:dyDescent="0.25">
      <c r="A1" s="12"/>
      <c r="B1" s="925"/>
      <c r="C1" s="926"/>
      <c r="D1" s="926"/>
      <c r="E1" s="926"/>
      <c r="F1" s="926"/>
      <c r="G1" s="926"/>
      <c r="H1" s="926"/>
      <c r="I1" s="926"/>
      <c r="J1" s="927"/>
      <c r="K1" s="935" t="s">
        <v>987</v>
      </c>
      <c r="L1" s="936"/>
      <c r="M1" s="936"/>
      <c r="N1" s="936"/>
      <c r="O1" s="936"/>
      <c r="P1" s="936"/>
      <c r="Q1" s="936"/>
      <c r="R1" s="936"/>
      <c r="S1" s="936"/>
      <c r="T1" s="936"/>
      <c r="U1" s="936"/>
      <c r="V1" s="936"/>
      <c r="W1" s="936"/>
      <c r="X1" s="936"/>
      <c r="Y1" s="936"/>
      <c r="Z1" s="936"/>
      <c r="AA1" s="936"/>
      <c r="AB1" s="936"/>
      <c r="AC1" s="936"/>
      <c r="AD1" s="936"/>
      <c r="AE1" s="936"/>
      <c r="AF1" s="936"/>
      <c r="AG1" s="936"/>
      <c r="AH1" s="936"/>
      <c r="AI1" s="936"/>
      <c r="AJ1" s="936"/>
      <c r="AK1" s="937"/>
      <c r="AL1" s="12"/>
    </row>
    <row r="2" spans="1:38" ht="15" customHeight="1" x14ac:dyDescent="0.25">
      <c r="A2" s="12"/>
      <c r="B2" s="928"/>
      <c r="C2" s="929"/>
      <c r="D2" s="929"/>
      <c r="E2" s="929"/>
      <c r="F2" s="929"/>
      <c r="G2" s="929"/>
      <c r="H2" s="929"/>
      <c r="I2" s="929"/>
      <c r="J2" s="930"/>
      <c r="K2" s="938"/>
      <c r="L2" s="939"/>
      <c r="M2" s="939"/>
      <c r="N2" s="939"/>
      <c r="O2" s="939"/>
      <c r="P2" s="939"/>
      <c r="Q2" s="939"/>
      <c r="R2" s="939"/>
      <c r="S2" s="939"/>
      <c r="T2" s="939"/>
      <c r="U2" s="939"/>
      <c r="V2" s="939"/>
      <c r="W2" s="939"/>
      <c r="X2" s="939"/>
      <c r="Y2" s="939"/>
      <c r="Z2" s="939"/>
      <c r="AA2" s="939"/>
      <c r="AB2" s="939"/>
      <c r="AC2" s="939"/>
      <c r="AD2" s="939"/>
      <c r="AE2" s="939"/>
      <c r="AF2" s="939"/>
      <c r="AG2" s="939"/>
      <c r="AH2" s="939"/>
      <c r="AI2" s="939"/>
      <c r="AJ2" s="939"/>
      <c r="AK2" s="940"/>
      <c r="AL2" s="12"/>
    </row>
    <row r="3" spans="1:38" ht="15" customHeight="1" x14ac:dyDescent="0.25">
      <c r="A3" s="12"/>
      <c r="B3" s="928"/>
      <c r="C3" s="929"/>
      <c r="D3" s="929"/>
      <c r="E3" s="929"/>
      <c r="F3" s="929"/>
      <c r="G3" s="929"/>
      <c r="H3" s="929"/>
      <c r="I3" s="929"/>
      <c r="J3" s="930"/>
      <c r="K3" s="938"/>
      <c r="L3" s="939"/>
      <c r="M3" s="939"/>
      <c r="N3" s="939"/>
      <c r="O3" s="939"/>
      <c r="P3" s="939"/>
      <c r="Q3" s="939"/>
      <c r="R3" s="939"/>
      <c r="S3" s="939"/>
      <c r="T3" s="939"/>
      <c r="U3" s="939"/>
      <c r="V3" s="939"/>
      <c r="W3" s="939"/>
      <c r="X3" s="939"/>
      <c r="Y3" s="939"/>
      <c r="Z3" s="939"/>
      <c r="AA3" s="939"/>
      <c r="AB3" s="939"/>
      <c r="AC3" s="939"/>
      <c r="AD3" s="939"/>
      <c r="AE3" s="939"/>
      <c r="AF3" s="939"/>
      <c r="AG3" s="939"/>
      <c r="AH3" s="939"/>
      <c r="AI3" s="939"/>
      <c r="AJ3" s="939"/>
      <c r="AK3" s="940"/>
      <c r="AL3" s="12"/>
    </row>
    <row r="4" spans="1:38" x14ac:dyDescent="0.25">
      <c r="A4" s="12"/>
      <c r="B4" s="928"/>
      <c r="C4" s="929"/>
      <c r="D4" s="929"/>
      <c r="E4" s="929"/>
      <c r="F4" s="929"/>
      <c r="G4" s="929"/>
      <c r="H4" s="929"/>
      <c r="I4" s="929"/>
      <c r="J4" s="930"/>
      <c r="K4" s="938"/>
      <c r="L4" s="939"/>
      <c r="M4" s="939"/>
      <c r="N4" s="939"/>
      <c r="O4" s="939"/>
      <c r="P4" s="939"/>
      <c r="Q4" s="939"/>
      <c r="R4" s="939"/>
      <c r="S4" s="939"/>
      <c r="T4" s="939"/>
      <c r="U4" s="939"/>
      <c r="V4" s="939"/>
      <c r="W4" s="939"/>
      <c r="X4" s="939"/>
      <c r="Y4" s="939"/>
      <c r="Z4" s="939"/>
      <c r="AA4" s="939"/>
      <c r="AB4" s="939"/>
      <c r="AC4" s="939"/>
      <c r="AD4" s="939"/>
      <c r="AE4" s="939"/>
      <c r="AF4" s="939"/>
      <c r="AG4" s="939"/>
      <c r="AH4" s="939"/>
      <c r="AI4" s="939"/>
      <c r="AJ4" s="939"/>
      <c r="AK4" s="940"/>
      <c r="AL4" s="12"/>
    </row>
    <row r="5" spans="1:38" x14ac:dyDescent="0.25">
      <c r="A5" s="12"/>
      <c r="B5" s="928"/>
      <c r="C5" s="929"/>
      <c r="D5" s="929"/>
      <c r="E5" s="929"/>
      <c r="F5" s="929"/>
      <c r="G5" s="929"/>
      <c r="H5" s="929"/>
      <c r="I5" s="929"/>
      <c r="J5" s="930"/>
      <c r="K5" s="938"/>
      <c r="L5" s="939"/>
      <c r="M5" s="939"/>
      <c r="N5" s="939"/>
      <c r="O5" s="939"/>
      <c r="P5" s="939"/>
      <c r="Q5" s="939"/>
      <c r="R5" s="939"/>
      <c r="S5" s="939"/>
      <c r="T5" s="939"/>
      <c r="U5" s="939"/>
      <c r="V5" s="939"/>
      <c r="W5" s="939"/>
      <c r="X5" s="939"/>
      <c r="Y5" s="939"/>
      <c r="Z5" s="939"/>
      <c r="AA5" s="939"/>
      <c r="AB5" s="939"/>
      <c r="AC5" s="939"/>
      <c r="AD5" s="939"/>
      <c r="AE5" s="939"/>
      <c r="AF5" s="939"/>
      <c r="AG5" s="939"/>
      <c r="AH5" s="939"/>
      <c r="AI5" s="939"/>
      <c r="AJ5" s="939"/>
      <c r="AK5" s="940"/>
      <c r="AL5" s="12"/>
    </row>
    <row r="6" spans="1:38" x14ac:dyDescent="0.25">
      <c r="A6" s="12"/>
      <c r="B6" s="928"/>
      <c r="C6" s="929"/>
      <c r="D6" s="929"/>
      <c r="E6" s="929"/>
      <c r="F6" s="929"/>
      <c r="G6" s="929"/>
      <c r="H6" s="929"/>
      <c r="I6" s="929"/>
      <c r="J6" s="930"/>
      <c r="K6" s="938"/>
      <c r="L6" s="939"/>
      <c r="M6" s="939"/>
      <c r="N6" s="939"/>
      <c r="O6" s="939"/>
      <c r="P6" s="939"/>
      <c r="Q6" s="939"/>
      <c r="R6" s="939"/>
      <c r="S6" s="939"/>
      <c r="T6" s="939"/>
      <c r="U6" s="939"/>
      <c r="V6" s="939"/>
      <c r="W6" s="939"/>
      <c r="X6" s="939"/>
      <c r="Y6" s="939"/>
      <c r="Z6" s="939"/>
      <c r="AA6" s="939"/>
      <c r="AB6" s="939"/>
      <c r="AC6" s="939"/>
      <c r="AD6" s="939"/>
      <c r="AE6" s="939"/>
      <c r="AF6" s="939"/>
      <c r="AG6" s="939"/>
      <c r="AH6" s="939"/>
      <c r="AI6" s="939"/>
      <c r="AJ6" s="939"/>
      <c r="AK6" s="940"/>
      <c r="AL6" s="12"/>
    </row>
    <row r="7" spans="1:38" ht="15.75" thickBot="1" x14ac:dyDescent="0.3">
      <c r="A7" s="12"/>
      <c r="B7" s="931"/>
      <c r="C7" s="932"/>
      <c r="D7" s="932"/>
      <c r="E7" s="932"/>
      <c r="F7" s="932"/>
      <c r="G7" s="932"/>
      <c r="H7" s="932"/>
      <c r="I7" s="932"/>
      <c r="J7" s="933"/>
      <c r="K7" s="941"/>
      <c r="L7" s="942"/>
      <c r="M7" s="942"/>
      <c r="N7" s="942"/>
      <c r="O7" s="942"/>
      <c r="P7" s="942"/>
      <c r="Q7" s="942"/>
      <c r="R7" s="942"/>
      <c r="S7" s="942"/>
      <c r="T7" s="942"/>
      <c r="U7" s="942"/>
      <c r="V7" s="942"/>
      <c r="W7" s="942"/>
      <c r="X7" s="942"/>
      <c r="Y7" s="942"/>
      <c r="Z7" s="942"/>
      <c r="AA7" s="942"/>
      <c r="AB7" s="942"/>
      <c r="AC7" s="942"/>
      <c r="AD7" s="942"/>
      <c r="AE7" s="942"/>
      <c r="AF7" s="942"/>
      <c r="AG7" s="942"/>
      <c r="AH7" s="942"/>
      <c r="AI7" s="942"/>
      <c r="AJ7" s="942"/>
      <c r="AK7" s="943"/>
      <c r="AL7" s="12"/>
    </row>
    <row r="8" spans="1:38" ht="15.75" thickBot="1" x14ac:dyDescent="0.3">
      <c r="A8" s="12"/>
      <c r="B8" s="85"/>
      <c r="C8" s="86"/>
      <c r="D8" s="86"/>
      <c r="E8" s="86"/>
      <c r="F8" s="86"/>
      <c r="G8" s="86"/>
      <c r="H8" s="86"/>
      <c r="I8" s="86"/>
      <c r="J8" s="86"/>
      <c r="K8" s="304"/>
      <c r="L8" s="279"/>
      <c r="M8" s="86"/>
      <c r="N8" s="279"/>
      <c r="O8" s="279"/>
      <c r="P8" s="279"/>
      <c r="Q8" s="279"/>
      <c r="R8" s="279"/>
      <c r="S8" s="279"/>
      <c r="T8" s="279"/>
      <c r="U8" s="279"/>
      <c r="V8" s="279"/>
      <c r="W8" s="279"/>
      <c r="X8" s="279"/>
      <c r="Y8" s="279"/>
      <c r="Z8" s="279"/>
      <c r="AA8" s="279"/>
      <c r="AB8" s="279"/>
      <c r="AC8" s="279"/>
      <c r="AD8" s="279"/>
      <c r="AE8" s="279"/>
      <c r="AF8" s="279"/>
      <c r="AG8" s="279"/>
      <c r="AH8" s="279"/>
      <c r="AI8" s="279"/>
      <c r="AJ8" s="279"/>
      <c r="AK8" s="280"/>
      <c r="AL8" s="12"/>
    </row>
    <row r="9" spans="1:38" x14ac:dyDescent="0.25">
      <c r="A9" s="12"/>
      <c r="B9" s="92"/>
      <c r="C9" s="98"/>
      <c r="D9" s="98"/>
      <c r="E9" s="325"/>
      <c r="F9" s="103"/>
      <c r="G9" s="103"/>
      <c r="H9" s="103"/>
      <c r="I9" s="86"/>
      <c r="J9" s="86"/>
      <c r="K9" s="86"/>
      <c r="L9" s="86"/>
      <c r="M9" s="86"/>
      <c r="N9" s="86"/>
      <c r="O9" s="86"/>
      <c r="P9" s="86"/>
      <c r="Q9" s="86"/>
      <c r="R9" s="86"/>
      <c r="S9" s="86"/>
      <c r="T9" s="86"/>
      <c r="U9" s="86"/>
      <c r="V9" s="86"/>
      <c r="W9" s="86"/>
      <c r="X9" s="86"/>
      <c r="Y9" s="86"/>
      <c r="Z9" s="86"/>
      <c r="AA9" s="86"/>
      <c r="AB9" s="86"/>
      <c r="AC9" s="86"/>
      <c r="AD9" s="86"/>
      <c r="AE9" s="86"/>
      <c r="AF9" s="86"/>
      <c r="AG9" s="86"/>
      <c r="AH9" s="87"/>
      <c r="AI9" s="91"/>
      <c r="AJ9" s="91"/>
      <c r="AK9" s="93"/>
      <c r="AL9" s="12"/>
    </row>
    <row r="10" spans="1:38" ht="18" x14ac:dyDescent="0.25">
      <c r="A10" s="12"/>
      <c r="B10" s="92"/>
      <c r="C10" s="98"/>
      <c r="D10" s="98"/>
      <c r="E10" s="115"/>
      <c r="F10" s="98"/>
      <c r="G10" s="91"/>
      <c r="H10" s="91"/>
      <c r="I10" s="326" t="s">
        <v>565</v>
      </c>
      <c r="J10" s="91"/>
      <c r="K10" s="91"/>
      <c r="L10" s="91"/>
      <c r="M10" s="91"/>
      <c r="N10" s="91"/>
      <c r="O10" s="91"/>
      <c r="P10" s="91"/>
      <c r="Q10" s="91"/>
      <c r="R10" s="327"/>
      <c r="S10" s="327"/>
      <c r="T10" s="327"/>
      <c r="U10" s="327"/>
      <c r="V10" s="944">
        <f>'CARGAR datos p calculos'!$J$74</f>
        <v>1518000</v>
      </c>
      <c r="W10" s="944"/>
      <c r="X10" s="944"/>
      <c r="Y10" s="944"/>
      <c r="Z10" s="944"/>
      <c r="AA10" s="944"/>
      <c r="AB10" s="944"/>
      <c r="AC10" s="91"/>
      <c r="AD10" s="91"/>
      <c r="AE10" s="91"/>
      <c r="AF10" s="91"/>
      <c r="AG10" s="91"/>
      <c r="AH10" s="93"/>
      <c r="AI10" s="91"/>
      <c r="AJ10" s="91"/>
      <c r="AK10" s="93"/>
      <c r="AL10" s="12"/>
    </row>
    <row r="11" spans="1:38" x14ac:dyDescent="0.25">
      <c r="A11" s="12"/>
      <c r="B11" s="92"/>
      <c r="C11" s="98"/>
      <c r="D11" s="98"/>
      <c r="E11" s="115"/>
      <c r="F11" s="98"/>
      <c r="G11" s="98"/>
      <c r="H11" s="98"/>
      <c r="I11" s="98"/>
      <c r="J11" s="98"/>
      <c r="K11" s="98"/>
      <c r="L11" s="98"/>
      <c r="M11" s="98"/>
      <c r="N11" s="98"/>
      <c r="O11" s="91"/>
      <c r="P11" s="91"/>
      <c r="Q11" s="98"/>
      <c r="R11" s="98"/>
      <c r="S11" s="98"/>
      <c r="T11" s="91"/>
      <c r="U11" s="91"/>
      <c r="V11" s="98"/>
      <c r="W11" s="98"/>
      <c r="X11" s="91"/>
      <c r="Y11" s="91"/>
      <c r="Z11" s="91"/>
      <c r="AA11" s="98"/>
      <c r="AB11" s="98"/>
      <c r="AC11" s="91"/>
      <c r="AD11" s="91"/>
      <c r="AE11" s="98"/>
      <c r="AF11" s="98"/>
      <c r="AG11" s="91"/>
      <c r="AH11" s="93"/>
      <c r="AI11" s="91"/>
      <c r="AJ11" s="91"/>
      <c r="AK11" s="93"/>
      <c r="AL11" s="12"/>
    </row>
    <row r="12" spans="1:38" ht="18" x14ac:dyDescent="0.25">
      <c r="A12" s="12"/>
      <c r="B12" s="92"/>
      <c r="C12" s="98"/>
      <c r="D12" s="98"/>
      <c r="E12" s="115"/>
      <c r="F12" s="98"/>
      <c r="G12" s="98"/>
      <c r="H12" s="91"/>
      <c r="I12" s="326" t="s">
        <v>563</v>
      </c>
      <c r="J12" s="91"/>
      <c r="K12" s="91"/>
      <c r="L12" s="91"/>
      <c r="M12" s="91"/>
      <c r="N12" s="91"/>
      <c r="O12" s="91"/>
      <c r="P12" s="944">
        <f>'CARGAR datos p calculos'!$M$103</f>
        <v>121440</v>
      </c>
      <c r="Q12" s="944"/>
      <c r="R12" s="944"/>
      <c r="S12" s="944"/>
      <c r="T12" s="944"/>
      <c r="U12" s="944"/>
      <c r="V12" s="944"/>
      <c r="W12" s="91"/>
      <c r="X12" s="98"/>
      <c r="Y12" s="98"/>
      <c r="Z12" s="98"/>
      <c r="AA12" s="98"/>
      <c r="AB12" s="98"/>
      <c r="AC12" s="98"/>
      <c r="AD12" s="98"/>
      <c r="AE12" s="91"/>
      <c r="AF12" s="91"/>
      <c r="AG12" s="91"/>
      <c r="AH12" s="93"/>
      <c r="AI12" s="91"/>
      <c r="AJ12" s="91"/>
      <c r="AK12" s="93"/>
      <c r="AL12" s="12"/>
    </row>
    <row r="13" spans="1:38" x14ac:dyDescent="0.25">
      <c r="A13" s="12"/>
      <c r="B13" s="92"/>
      <c r="C13" s="98"/>
      <c r="D13" s="98"/>
      <c r="E13" s="115"/>
      <c r="F13" s="98"/>
      <c r="G13" s="98"/>
      <c r="H13" s="98"/>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3"/>
      <c r="AI13" s="91"/>
      <c r="AJ13" s="91"/>
      <c r="AK13" s="93"/>
      <c r="AL13" s="12"/>
    </row>
    <row r="14" spans="1:38" ht="18" x14ac:dyDescent="0.25">
      <c r="A14" s="12"/>
      <c r="B14" s="92"/>
      <c r="C14" s="98"/>
      <c r="D14" s="98"/>
      <c r="E14" s="115"/>
      <c r="F14" s="98"/>
      <c r="G14" s="98"/>
      <c r="H14" s="91"/>
      <c r="I14" s="326" t="s">
        <v>564</v>
      </c>
      <c r="J14" s="91"/>
      <c r="K14" s="91"/>
      <c r="L14" s="91"/>
      <c r="M14" s="91"/>
      <c r="N14" s="98"/>
      <c r="O14" s="944">
        <f>'CARGAR datos p calculos'!$M$104</f>
        <v>546480</v>
      </c>
      <c r="P14" s="944"/>
      <c r="Q14" s="944"/>
      <c r="R14" s="944"/>
      <c r="S14" s="944"/>
      <c r="T14" s="944"/>
      <c r="U14" s="944"/>
      <c r="V14" s="98"/>
      <c r="W14" s="98"/>
      <c r="X14" s="91"/>
      <c r="Y14" s="91"/>
      <c r="Z14" s="91"/>
      <c r="AA14" s="91"/>
      <c r="AB14" s="98"/>
      <c r="AC14" s="98"/>
      <c r="AD14" s="98"/>
      <c r="AE14" s="98"/>
      <c r="AF14" s="98"/>
      <c r="AG14" s="91"/>
      <c r="AH14" s="335"/>
      <c r="AI14" s="91"/>
      <c r="AJ14" s="91"/>
      <c r="AK14" s="93"/>
      <c r="AL14" s="12"/>
    </row>
    <row r="15" spans="1:38" ht="15.75" thickBot="1" x14ac:dyDescent="0.3">
      <c r="A15" s="12"/>
      <c r="B15" s="92"/>
      <c r="C15" s="91"/>
      <c r="D15" s="91"/>
      <c r="E15" s="95"/>
      <c r="F15" s="96"/>
      <c r="G15" s="96"/>
      <c r="H15" s="96"/>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7"/>
      <c r="AI15" s="91"/>
      <c r="AJ15" s="91"/>
      <c r="AK15" s="93"/>
      <c r="AL15" s="12"/>
    </row>
    <row r="16" spans="1:38" ht="15.75" thickBot="1" x14ac:dyDescent="0.3">
      <c r="A16" s="12"/>
      <c r="B16" s="314"/>
      <c r="C16" s="312"/>
      <c r="D16" s="312"/>
      <c r="E16" s="312"/>
      <c r="F16" s="312"/>
      <c r="G16" s="312"/>
      <c r="H16" s="312"/>
      <c r="I16" s="312"/>
      <c r="J16" s="312"/>
      <c r="K16" s="312"/>
      <c r="L16" s="312"/>
      <c r="M16" s="312"/>
      <c r="N16" s="312"/>
      <c r="O16" s="312"/>
      <c r="P16" s="312"/>
      <c r="Q16" s="312"/>
      <c r="R16" s="312"/>
      <c r="S16" s="312"/>
      <c r="T16" s="312"/>
      <c r="U16" s="312"/>
      <c r="V16" s="312"/>
      <c r="W16" s="312"/>
      <c r="X16" s="312"/>
      <c r="Y16" s="312"/>
      <c r="Z16" s="312"/>
      <c r="AA16" s="312"/>
      <c r="AB16" s="312"/>
      <c r="AC16" s="312"/>
      <c r="AD16" s="312"/>
      <c r="AE16" s="312"/>
      <c r="AF16" s="312"/>
      <c r="AG16" s="312"/>
      <c r="AH16" s="312"/>
      <c r="AI16" s="312"/>
      <c r="AJ16" s="312"/>
      <c r="AK16" s="313"/>
      <c r="AL16" s="12"/>
    </row>
    <row r="17" spans="1:38" x14ac:dyDescent="0.25">
      <c r="A17" s="12"/>
      <c r="B17" s="314"/>
      <c r="C17" s="312"/>
      <c r="D17" s="312"/>
      <c r="E17" s="336"/>
      <c r="F17" s="337"/>
      <c r="G17" s="337"/>
      <c r="H17" s="337"/>
      <c r="I17" s="337"/>
      <c r="J17" s="337"/>
      <c r="K17" s="337"/>
      <c r="L17" s="337"/>
      <c r="M17" s="337"/>
      <c r="N17" s="337"/>
      <c r="O17" s="337"/>
      <c r="P17" s="337"/>
      <c r="Q17" s="337"/>
      <c r="R17" s="337"/>
      <c r="S17" s="337"/>
      <c r="T17" s="337"/>
      <c r="U17" s="337"/>
      <c r="V17" s="337"/>
      <c r="W17" s="337"/>
      <c r="X17" s="337"/>
      <c r="Y17" s="337"/>
      <c r="Z17" s="337"/>
      <c r="AA17" s="337"/>
      <c r="AB17" s="337"/>
      <c r="AC17" s="337"/>
      <c r="AD17" s="337"/>
      <c r="AE17" s="337"/>
      <c r="AF17" s="337"/>
      <c r="AG17" s="337"/>
      <c r="AH17" s="338"/>
      <c r="AI17" s="312"/>
      <c r="AJ17" s="312"/>
      <c r="AK17" s="313"/>
      <c r="AL17" s="12"/>
    </row>
    <row r="18" spans="1:38" ht="18" x14ac:dyDescent="0.25">
      <c r="A18" s="12"/>
      <c r="B18" s="314"/>
      <c r="C18" s="312"/>
      <c r="D18" s="312"/>
      <c r="E18" s="314"/>
      <c r="F18" s="312"/>
      <c r="G18" s="312"/>
      <c r="H18" s="312"/>
      <c r="I18" s="339" t="s">
        <v>572</v>
      </c>
      <c r="J18" s="312"/>
      <c r="K18" s="312"/>
      <c r="L18" s="312"/>
      <c r="M18" s="312"/>
      <c r="N18" s="312"/>
      <c r="O18" s="312"/>
      <c r="P18" s="312"/>
      <c r="Q18" s="312"/>
      <c r="R18" s="312"/>
      <c r="S18" s="312"/>
      <c r="T18" s="312"/>
      <c r="U18" s="312"/>
      <c r="V18" s="934">
        <f>'CARGAR datos p calculos'!$L$111</f>
        <v>379500</v>
      </c>
      <c r="W18" s="934"/>
      <c r="X18" s="934"/>
      <c r="Y18" s="934"/>
      <c r="Z18" s="934"/>
      <c r="AA18" s="934"/>
      <c r="AB18" s="934"/>
      <c r="AC18" s="934"/>
      <c r="AD18" s="312"/>
      <c r="AE18" s="312"/>
      <c r="AF18" s="312"/>
      <c r="AG18" s="312"/>
      <c r="AH18" s="313"/>
      <c r="AI18" s="312"/>
      <c r="AJ18" s="312"/>
      <c r="AK18" s="313"/>
      <c r="AL18" s="12"/>
    </row>
    <row r="19" spans="1:38" ht="15.75" thickBot="1" x14ac:dyDescent="0.3">
      <c r="A19" s="12"/>
      <c r="B19" s="314"/>
      <c r="C19" s="312"/>
      <c r="D19" s="312"/>
      <c r="E19" s="340"/>
      <c r="F19" s="341"/>
      <c r="G19" s="341"/>
      <c r="H19" s="341"/>
      <c r="I19" s="341"/>
      <c r="J19" s="341"/>
      <c r="K19" s="341"/>
      <c r="L19" s="341"/>
      <c r="M19" s="341"/>
      <c r="N19" s="341"/>
      <c r="O19" s="341"/>
      <c r="P19" s="341"/>
      <c r="Q19" s="341"/>
      <c r="R19" s="341"/>
      <c r="S19" s="341"/>
      <c r="T19" s="341"/>
      <c r="U19" s="341"/>
      <c r="V19" s="341"/>
      <c r="W19" s="341"/>
      <c r="X19" s="341"/>
      <c r="Y19" s="341"/>
      <c r="Z19" s="341"/>
      <c r="AA19" s="341"/>
      <c r="AB19" s="341"/>
      <c r="AC19" s="341"/>
      <c r="AD19" s="341"/>
      <c r="AE19" s="341"/>
      <c r="AF19" s="341"/>
      <c r="AG19" s="341"/>
      <c r="AH19" s="342"/>
      <c r="AI19" s="312"/>
      <c r="AJ19" s="312"/>
      <c r="AK19" s="313"/>
      <c r="AL19" s="12"/>
    </row>
    <row r="20" spans="1:38" ht="15.75" thickBot="1" x14ac:dyDescent="0.3">
      <c r="A20" s="12"/>
      <c r="B20" s="314"/>
      <c r="C20" s="312"/>
      <c r="D20" s="312"/>
      <c r="E20" s="312"/>
      <c r="F20" s="312"/>
      <c r="G20" s="312"/>
      <c r="H20" s="312"/>
      <c r="I20" s="312"/>
      <c r="J20" s="312"/>
      <c r="K20" s="312"/>
      <c r="L20" s="312"/>
      <c r="M20" s="312"/>
      <c r="N20" s="312"/>
      <c r="O20" s="312"/>
      <c r="P20" s="312"/>
      <c r="Q20" s="312"/>
      <c r="R20" s="312"/>
      <c r="S20" s="312"/>
      <c r="T20" s="312"/>
      <c r="U20" s="312"/>
      <c r="V20" s="312"/>
      <c r="W20" s="312"/>
      <c r="X20" s="312"/>
      <c r="Y20" s="312"/>
      <c r="Z20" s="312"/>
      <c r="AA20" s="312"/>
      <c r="AB20" s="312"/>
      <c r="AC20" s="312"/>
      <c r="AD20" s="312"/>
      <c r="AE20" s="312"/>
      <c r="AF20" s="312"/>
      <c r="AG20" s="312"/>
      <c r="AH20" s="312"/>
      <c r="AI20" s="312"/>
      <c r="AJ20" s="312"/>
      <c r="AK20" s="313"/>
      <c r="AL20" s="12"/>
    </row>
    <row r="21" spans="1:38" x14ac:dyDescent="0.25">
      <c r="A21" s="12"/>
      <c r="B21" s="314"/>
      <c r="C21" s="312"/>
      <c r="D21" s="312"/>
      <c r="E21" s="336"/>
      <c r="F21" s="337"/>
      <c r="G21" s="337"/>
      <c r="H21" s="337"/>
      <c r="I21" s="337"/>
      <c r="J21" s="337"/>
      <c r="K21" s="337"/>
      <c r="L21" s="337"/>
      <c r="M21" s="337"/>
      <c r="N21" s="337"/>
      <c r="O21" s="337"/>
      <c r="P21" s="337"/>
      <c r="Q21" s="337"/>
      <c r="R21" s="337"/>
      <c r="S21" s="337"/>
      <c r="T21" s="337"/>
      <c r="U21" s="337"/>
      <c r="V21" s="337"/>
      <c r="W21" s="337"/>
      <c r="X21" s="337"/>
      <c r="Y21" s="337"/>
      <c r="Z21" s="337"/>
      <c r="AA21" s="337"/>
      <c r="AB21" s="337"/>
      <c r="AC21" s="337"/>
      <c r="AD21" s="337"/>
      <c r="AE21" s="337"/>
      <c r="AF21" s="337"/>
      <c r="AG21" s="337"/>
      <c r="AH21" s="338"/>
      <c r="AI21" s="312"/>
      <c r="AJ21" s="312"/>
      <c r="AK21" s="313"/>
      <c r="AL21" s="12"/>
    </row>
    <row r="22" spans="1:38" ht="18" x14ac:dyDescent="0.25">
      <c r="A22" s="12"/>
      <c r="B22" s="314"/>
      <c r="C22" s="312"/>
      <c r="D22" s="312"/>
      <c r="E22" s="314"/>
      <c r="F22" s="312"/>
      <c r="G22" s="312"/>
      <c r="H22" s="312"/>
      <c r="I22" s="339" t="s">
        <v>571</v>
      </c>
      <c r="J22" s="312"/>
      <c r="K22" s="312"/>
      <c r="L22" s="312"/>
      <c r="M22" s="312"/>
      <c r="N22" s="312"/>
      <c r="O22" s="312"/>
      <c r="P22" s="934">
        <f>'CARGAR datos p calculos'!$L$111</f>
        <v>379500</v>
      </c>
      <c r="Q22" s="934"/>
      <c r="R22" s="934"/>
      <c r="S22" s="934"/>
      <c r="T22" s="934"/>
      <c r="U22" s="934"/>
      <c r="V22" s="934"/>
      <c r="W22" s="934"/>
      <c r="X22" s="934"/>
      <c r="Y22" s="934"/>
      <c r="Z22" s="312"/>
      <c r="AA22" s="312"/>
      <c r="AB22" s="312"/>
      <c r="AC22" s="312"/>
      <c r="AD22" s="312"/>
      <c r="AE22" s="312"/>
      <c r="AF22" s="312"/>
      <c r="AG22" s="312"/>
      <c r="AH22" s="313"/>
      <c r="AI22" s="312"/>
      <c r="AJ22" s="312"/>
      <c r="AK22" s="313"/>
      <c r="AL22" s="12"/>
    </row>
    <row r="23" spans="1:38" ht="15.75" thickBot="1" x14ac:dyDescent="0.3">
      <c r="A23" s="12"/>
      <c r="B23" s="314"/>
      <c r="C23" s="312"/>
      <c r="D23" s="312"/>
      <c r="E23" s="340"/>
      <c r="F23" s="341"/>
      <c r="G23" s="341"/>
      <c r="H23" s="341"/>
      <c r="I23" s="341"/>
      <c r="J23" s="341"/>
      <c r="K23" s="341"/>
      <c r="L23" s="341"/>
      <c r="M23" s="341"/>
      <c r="N23" s="341"/>
      <c r="O23" s="341"/>
      <c r="P23" s="341"/>
      <c r="Q23" s="341"/>
      <c r="R23" s="341"/>
      <c r="S23" s="341"/>
      <c r="T23" s="328"/>
      <c r="U23" s="328"/>
      <c r="V23" s="328"/>
      <c r="W23" s="328"/>
      <c r="X23" s="328"/>
      <c r="Y23" s="328"/>
      <c r="Z23" s="328"/>
      <c r="AA23" s="341"/>
      <c r="AB23" s="341"/>
      <c r="AC23" s="341"/>
      <c r="AD23" s="341"/>
      <c r="AE23" s="341"/>
      <c r="AF23" s="341"/>
      <c r="AG23" s="341"/>
      <c r="AH23" s="342"/>
      <c r="AI23" s="312"/>
      <c r="AJ23" s="312"/>
      <c r="AK23" s="313"/>
      <c r="AL23" s="12"/>
    </row>
    <row r="24" spans="1:38" ht="15.75" thickBot="1" x14ac:dyDescent="0.3">
      <c r="A24" s="12"/>
      <c r="B24" s="314"/>
      <c r="C24" s="312"/>
      <c r="D24" s="312"/>
      <c r="E24" s="312"/>
      <c r="F24" s="312"/>
      <c r="G24" s="312"/>
      <c r="H24" s="312"/>
      <c r="I24" s="312"/>
      <c r="J24" s="312"/>
      <c r="K24" s="312"/>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3"/>
      <c r="AL24" s="12"/>
    </row>
    <row r="25" spans="1:38" x14ac:dyDescent="0.25">
      <c r="A25" s="12"/>
      <c r="B25" s="314"/>
      <c r="C25" s="312"/>
      <c r="D25" s="312"/>
      <c r="E25" s="336"/>
      <c r="F25" s="337"/>
      <c r="G25" s="337"/>
      <c r="H25" s="337"/>
      <c r="I25" s="337"/>
      <c r="J25" s="337"/>
      <c r="K25" s="337"/>
      <c r="L25" s="337"/>
      <c r="M25" s="337"/>
      <c r="N25" s="337"/>
      <c r="O25" s="337"/>
      <c r="P25" s="337"/>
      <c r="Q25" s="337"/>
      <c r="R25" s="337"/>
      <c r="S25" s="337"/>
      <c r="T25" s="337"/>
      <c r="U25" s="337"/>
      <c r="V25" s="337"/>
      <c r="W25" s="337"/>
      <c r="X25" s="337"/>
      <c r="Y25" s="337"/>
      <c r="Z25" s="337"/>
      <c r="AA25" s="337"/>
      <c r="AB25" s="337"/>
      <c r="AC25" s="337"/>
      <c r="AD25" s="337"/>
      <c r="AE25" s="337"/>
      <c r="AF25" s="337"/>
      <c r="AG25" s="337"/>
      <c r="AH25" s="338"/>
      <c r="AI25" s="312"/>
      <c r="AJ25" s="312"/>
      <c r="AK25" s="313"/>
      <c r="AL25" s="12"/>
    </row>
    <row r="26" spans="1:38" ht="18" x14ac:dyDescent="0.25">
      <c r="A26" s="12"/>
      <c r="B26" s="314"/>
      <c r="C26" s="312"/>
      <c r="D26" s="312"/>
      <c r="E26" s="314"/>
      <c r="F26" s="312"/>
      <c r="G26" s="312"/>
      <c r="H26" s="312"/>
      <c r="I26" s="339" t="s">
        <v>570</v>
      </c>
      <c r="J26" s="312"/>
      <c r="K26" s="312"/>
      <c r="L26" s="312"/>
      <c r="M26" s="312"/>
      <c r="N26" s="312"/>
      <c r="O26" s="312"/>
      <c r="P26" s="312"/>
      <c r="Q26" s="312"/>
      <c r="R26" s="312"/>
      <c r="S26" s="312"/>
      <c r="T26" s="312"/>
      <c r="U26" s="312"/>
      <c r="V26" s="312"/>
      <c r="W26" s="312"/>
      <c r="X26" s="343"/>
      <c r="Y26" s="343"/>
      <c r="Z26" s="934">
        <f>'CARGAR datos p calculos'!$L$114</f>
        <v>379500</v>
      </c>
      <c r="AA26" s="934"/>
      <c r="AB26" s="934"/>
      <c r="AC26" s="934"/>
      <c r="AD26" s="934"/>
      <c r="AE26" s="934"/>
      <c r="AF26" s="934"/>
      <c r="AG26" s="343"/>
      <c r="AH26" s="313"/>
      <c r="AI26" s="312"/>
      <c r="AJ26" s="312"/>
      <c r="AK26" s="313"/>
      <c r="AL26" s="12"/>
    </row>
    <row r="27" spans="1:38" ht="15.75" thickBot="1" x14ac:dyDescent="0.3">
      <c r="A27" s="12"/>
      <c r="B27" s="314"/>
      <c r="C27" s="312"/>
      <c r="D27" s="312"/>
      <c r="E27" s="340"/>
      <c r="F27" s="341"/>
      <c r="G27" s="341"/>
      <c r="H27" s="341"/>
      <c r="I27" s="341"/>
      <c r="J27" s="341"/>
      <c r="K27" s="341"/>
      <c r="L27" s="341"/>
      <c r="M27" s="341"/>
      <c r="N27" s="341"/>
      <c r="O27" s="341"/>
      <c r="P27" s="341"/>
      <c r="Q27" s="341"/>
      <c r="R27" s="341"/>
      <c r="S27" s="341"/>
      <c r="T27" s="341"/>
      <c r="U27" s="341"/>
      <c r="V27" s="341"/>
      <c r="W27" s="341"/>
      <c r="X27" s="341"/>
      <c r="Y27" s="341"/>
      <c r="Z27" s="341"/>
      <c r="AA27" s="341"/>
      <c r="AB27" s="341"/>
      <c r="AC27" s="341"/>
      <c r="AD27" s="341"/>
      <c r="AE27" s="341"/>
      <c r="AF27" s="341"/>
      <c r="AG27" s="341"/>
      <c r="AH27" s="342"/>
      <c r="AI27" s="312"/>
      <c r="AJ27" s="312"/>
      <c r="AK27" s="313"/>
      <c r="AL27" s="12"/>
    </row>
    <row r="28" spans="1:38" ht="15.75" thickBot="1" x14ac:dyDescent="0.3">
      <c r="A28" s="12"/>
      <c r="B28" s="314"/>
      <c r="C28" s="312"/>
      <c r="D28" s="312"/>
      <c r="E28" s="312"/>
      <c r="F28" s="312"/>
      <c r="G28" s="312"/>
      <c r="H28" s="312"/>
      <c r="I28" s="312"/>
      <c r="J28" s="312"/>
      <c r="K28" s="312"/>
      <c r="L28" s="312"/>
      <c r="M28" s="312"/>
      <c r="N28" s="312"/>
      <c r="O28" s="312"/>
      <c r="P28" s="312"/>
      <c r="Q28" s="312"/>
      <c r="R28" s="312"/>
      <c r="S28" s="312"/>
      <c r="T28" s="312"/>
      <c r="U28" s="312"/>
      <c r="V28" s="312"/>
      <c r="W28" s="312"/>
      <c r="X28" s="312"/>
      <c r="Y28" s="312"/>
      <c r="Z28" s="312"/>
      <c r="AA28" s="312"/>
      <c r="AB28" s="312"/>
      <c r="AC28" s="312"/>
      <c r="AD28" s="312"/>
      <c r="AE28" s="312"/>
      <c r="AF28" s="312"/>
      <c r="AG28" s="312"/>
      <c r="AH28" s="312"/>
      <c r="AI28" s="312"/>
      <c r="AJ28" s="312"/>
      <c r="AK28" s="313"/>
      <c r="AL28" s="12"/>
    </row>
    <row r="29" spans="1:38" x14ac:dyDescent="0.25">
      <c r="A29" s="12"/>
      <c r="B29" s="314"/>
      <c r="C29" s="312"/>
      <c r="D29" s="312"/>
      <c r="E29" s="336"/>
      <c r="F29" s="337"/>
      <c r="G29" s="337"/>
      <c r="H29" s="337"/>
      <c r="I29" s="337"/>
      <c r="J29" s="337"/>
      <c r="K29" s="337"/>
      <c r="L29" s="337"/>
      <c r="M29" s="337"/>
      <c r="N29" s="337"/>
      <c r="O29" s="337"/>
      <c r="P29" s="337"/>
      <c r="Q29" s="337"/>
      <c r="R29" s="337"/>
      <c r="S29" s="337"/>
      <c r="T29" s="337"/>
      <c r="U29" s="337"/>
      <c r="V29" s="337"/>
      <c r="W29" s="337"/>
      <c r="X29" s="337"/>
      <c r="Y29" s="337"/>
      <c r="Z29" s="337"/>
      <c r="AA29" s="337"/>
      <c r="AB29" s="337"/>
      <c r="AC29" s="337"/>
      <c r="AD29" s="337"/>
      <c r="AE29" s="337"/>
      <c r="AF29" s="337"/>
      <c r="AG29" s="337"/>
      <c r="AH29" s="338"/>
      <c r="AI29" s="312"/>
      <c r="AJ29" s="312"/>
      <c r="AK29" s="313"/>
      <c r="AL29" s="12"/>
    </row>
    <row r="30" spans="1:38" ht="18" x14ac:dyDescent="0.25">
      <c r="A30" s="12"/>
      <c r="B30" s="314"/>
      <c r="C30" s="312"/>
      <c r="D30" s="312"/>
      <c r="E30" s="314"/>
      <c r="F30" s="312"/>
      <c r="G30" s="312"/>
      <c r="H30" s="312"/>
      <c r="I30" s="339" t="s">
        <v>569</v>
      </c>
      <c r="J30" s="312"/>
      <c r="K30" s="312"/>
      <c r="L30" s="312"/>
      <c r="M30" s="312"/>
      <c r="N30" s="312"/>
      <c r="O30" s="312"/>
      <c r="P30" s="312"/>
      <c r="Q30" s="312"/>
      <c r="R30" s="312"/>
      <c r="S30" s="312"/>
      <c r="T30" s="312"/>
      <c r="U30" s="343"/>
      <c r="V30" s="343"/>
      <c r="W30" s="934">
        <f>'CARGAR datos p calculos'!$L$111</f>
        <v>379500</v>
      </c>
      <c r="X30" s="934"/>
      <c r="Y30" s="934"/>
      <c r="Z30" s="934"/>
      <c r="AA30" s="934"/>
      <c r="AB30" s="934"/>
      <c r="AC30" s="934"/>
      <c r="AD30" s="934"/>
      <c r="AE30" s="312"/>
      <c r="AF30" s="312"/>
      <c r="AG30" s="312"/>
      <c r="AH30" s="313"/>
      <c r="AI30" s="312"/>
      <c r="AJ30" s="312"/>
      <c r="AK30" s="313"/>
      <c r="AL30" s="12"/>
    </row>
    <row r="31" spans="1:38" ht="15.75" thickBot="1" x14ac:dyDescent="0.3">
      <c r="A31" s="12"/>
      <c r="B31" s="314"/>
      <c r="C31" s="312"/>
      <c r="D31" s="312"/>
      <c r="E31" s="340"/>
      <c r="F31" s="341"/>
      <c r="G31" s="341"/>
      <c r="H31" s="341"/>
      <c r="I31" s="341"/>
      <c r="J31" s="341"/>
      <c r="K31" s="341"/>
      <c r="L31" s="341"/>
      <c r="M31" s="341"/>
      <c r="N31" s="341"/>
      <c r="O31" s="341"/>
      <c r="P31" s="341"/>
      <c r="Q31" s="341"/>
      <c r="R31" s="341"/>
      <c r="S31" s="341"/>
      <c r="T31" s="341"/>
      <c r="U31" s="341"/>
      <c r="V31" s="341"/>
      <c r="W31" s="341"/>
      <c r="X31" s="341"/>
      <c r="Y31" s="341"/>
      <c r="Z31" s="341"/>
      <c r="AA31" s="341"/>
      <c r="AB31" s="341"/>
      <c r="AC31" s="341"/>
      <c r="AD31" s="341"/>
      <c r="AE31" s="341"/>
      <c r="AF31" s="341"/>
      <c r="AG31" s="341"/>
      <c r="AH31" s="342"/>
      <c r="AI31" s="312"/>
      <c r="AJ31" s="312"/>
      <c r="AK31" s="313"/>
      <c r="AL31" s="12"/>
    </row>
    <row r="32" spans="1:38" ht="15.75" thickBot="1" x14ac:dyDescent="0.3">
      <c r="A32" s="12"/>
      <c r="B32" s="314"/>
      <c r="C32" s="312"/>
      <c r="D32" s="312"/>
      <c r="E32" s="312"/>
      <c r="F32" s="312"/>
      <c r="G32" s="312"/>
      <c r="H32" s="312"/>
      <c r="I32" s="312"/>
      <c r="J32" s="312"/>
      <c r="K32" s="312"/>
      <c r="L32" s="312"/>
      <c r="M32" s="312"/>
      <c r="N32" s="312"/>
      <c r="O32" s="312"/>
      <c r="P32" s="312"/>
      <c r="Q32" s="312"/>
      <c r="R32" s="312"/>
      <c r="S32" s="312"/>
      <c r="T32" s="312"/>
      <c r="U32" s="312"/>
      <c r="V32" s="312"/>
      <c r="W32" s="312"/>
      <c r="X32" s="312"/>
      <c r="Y32" s="312"/>
      <c r="Z32" s="312"/>
      <c r="AA32" s="312"/>
      <c r="AB32" s="312"/>
      <c r="AC32" s="312"/>
      <c r="AD32" s="312"/>
      <c r="AE32" s="312"/>
      <c r="AF32" s="312"/>
      <c r="AG32" s="312"/>
      <c r="AH32" s="312"/>
      <c r="AI32" s="312"/>
      <c r="AJ32" s="312"/>
      <c r="AK32" s="313"/>
      <c r="AL32" s="12"/>
    </row>
    <row r="33" spans="1:38" x14ac:dyDescent="0.25">
      <c r="A33" s="12"/>
      <c r="B33" s="314"/>
      <c r="C33" s="312"/>
      <c r="D33" s="312"/>
      <c r="E33" s="336"/>
      <c r="F33" s="337"/>
      <c r="G33" s="337"/>
      <c r="H33" s="337"/>
      <c r="I33" s="337"/>
      <c r="J33" s="337"/>
      <c r="K33" s="337"/>
      <c r="L33" s="337"/>
      <c r="M33" s="337"/>
      <c r="N33" s="337"/>
      <c r="O33" s="337"/>
      <c r="P33" s="337"/>
      <c r="Q33" s="337"/>
      <c r="R33" s="337"/>
      <c r="S33" s="337"/>
      <c r="T33" s="337"/>
      <c r="U33" s="337"/>
      <c r="V33" s="337"/>
      <c r="W33" s="337"/>
      <c r="X33" s="337"/>
      <c r="Y33" s="337"/>
      <c r="Z33" s="337"/>
      <c r="AA33" s="337"/>
      <c r="AB33" s="337"/>
      <c r="AC33" s="337"/>
      <c r="AD33" s="337"/>
      <c r="AE33" s="337"/>
      <c r="AF33" s="337"/>
      <c r="AG33" s="337"/>
      <c r="AH33" s="338"/>
      <c r="AI33" s="312"/>
      <c r="AJ33" s="312"/>
      <c r="AK33" s="313"/>
      <c r="AL33" s="12"/>
    </row>
    <row r="34" spans="1:38" ht="18" x14ac:dyDescent="0.25">
      <c r="A34" s="12"/>
      <c r="B34" s="314"/>
      <c r="C34" s="312"/>
      <c r="D34" s="312"/>
      <c r="E34" s="314"/>
      <c r="F34" s="312"/>
      <c r="G34" s="312"/>
      <c r="H34" s="312"/>
      <c r="I34" s="339" t="s">
        <v>568</v>
      </c>
      <c r="J34" s="312"/>
      <c r="K34" s="312"/>
      <c r="L34" s="312"/>
      <c r="M34" s="312"/>
      <c r="N34" s="312"/>
      <c r="O34" s="312"/>
      <c r="P34" s="312"/>
      <c r="Q34" s="934">
        <f>'CARGAR datos p calculos'!$L$111</f>
        <v>379500</v>
      </c>
      <c r="R34" s="934"/>
      <c r="S34" s="934"/>
      <c r="T34" s="934"/>
      <c r="U34" s="934"/>
      <c r="V34" s="934"/>
      <c r="W34" s="934"/>
      <c r="X34" s="934"/>
      <c r="Y34" s="312"/>
      <c r="Z34" s="312"/>
      <c r="AA34" s="312"/>
      <c r="AB34" s="312"/>
      <c r="AC34" s="312"/>
      <c r="AD34" s="312"/>
      <c r="AE34" s="312"/>
      <c r="AF34" s="312"/>
      <c r="AG34" s="312"/>
      <c r="AH34" s="313"/>
      <c r="AI34" s="312"/>
      <c r="AJ34" s="312"/>
      <c r="AK34" s="313"/>
      <c r="AL34" s="12"/>
    </row>
    <row r="35" spans="1:38" ht="18.75" thickBot="1" x14ac:dyDescent="0.3">
      <c r="A35" s="12"/>
      <c r="B35" s="314"/>
      <c r="C35" s="312"/>
      <c r="D35" s="312"/>
      <c r="E35" s="340"/>
      <c r="F35" s="341"/>
      <c r="G35" s="341"/>
      <c r="H35" s="341"/>
      <c r="I35" s="341"/>
      <c r="J35" s="341"/>
      <c r="K35" s="341"/>
      <c r="L35" s="341"/>
      <c r="M35" s="341"/>
      <c r="N35" s="341"/>
      <c r="O35" s="341"/>
      <c r="P35" s="341"/>
      <c r="Q35" s="341"/>
      <c r="R35" s="341"/>
      <c r="S35" s="341"/>
      <c r="T35" s="341"/>
      <c r="U35" s="341"/>
      <c r="V35" s="344"/>
      <c r="W35" s="344"/>
      <c r="X35" s="344"/>
      <c r="Y35" s="344"/>
      <c r="Z35" s="344"/>
      <c r="AA35" s="344"/>
      <c r="AB35" s="344"/>
      <c r="AC35" s="344"/>
      <c r="AD35" s="344"/>
      <c r="AE35" s="341"/>
      <c r="AF35" s="341"/>
      <c r="AG35" s="341"/>
      <c r="AH35" s="342"/>
      <c r="AI35" s="312"/>
      <c r="AJ35" s="312"/>
      <c r="AK35" s="313"/>
      <c r="AL35" s="12"/>
    </row>
    <row r="36" spans="1:38" ht="15.75" thickBot="1" x14ac:dyDescent="0.3">
      <c r="A36" s="12"/>
      <c r="B36" s="314"/>
      <c r="C36" s="312"/>
      <c r="D36" s="312"/>
      <c r="E36" s="312"/>
      <c r="F36" s="312"/>
      <c r="G36" s="312"/>
      <c r="H36" s="312"/>
      <c r="I36" s="312"/>
      <c r="J36" s="312"/>
      <c r="K36" s="312"/>
      <c r="L36" s="312"/>
      <c r="M36" s="312"/>
      <c r="N36" s="312"/>
      <c r="O36" s="312"/>
      <c r="P36" s="312"/>
      <c r="Q36" s="312"/>
      <c r="R36" s="312"/>
      <c r="S36" s="312"/>
      <c r="T36" s="312"/>
      <c r="U36" s="312"/>
      <c r="V36" s="312"/>
      <c r="W36" s="312"/>
      <c r="X36" s="312"/>
      <c r="Y36" s="312"/>
      <c r="Z36" s="312"/>
      <c r="AA36" s="312"/>
      <c r="AB36" s="312"/>
      <c r="AC36" s="312"/>
      <c r="AD36" s="312"/>
      <c r="AE36" s="312"/>
      <c r="AF36" s="312"/>
      <c r="AG36" s="312"/>
      <c r="AH36" s="312"/>
      <c r="AI36" s="312"/>
      <c r="AJ36" s="312"/>
      <c r="AK36" s="313"/>
      <c r="AL36" s="12"/>
    </row>
    <row r="37" spans="1:38" x14ac:dyDescent="0.25">
      <c r="A37" s="12"/>
      <c r="B37" s="314"/>
      <c r="C37" s="312"/>
      <c r="D37" s="312"/>
      <c r="E37" s="336"/>
      <c r="F37" s="337"/>
      <c r="G37" s="337"/>
      <c r="H37" s="337"/>
      <c r="I37" s="337"/>
      <c r="J37" s="337"/>
      <c r="K37" s="337"/>
      <c r="L37" s="337"/>
      <c r="M37" s="337"/>
      <c r="N37" s="337"/>
      <c r="O37" s="337"/>
      <c r="P37" s="337"/>
      <c r="Q37" s="337"/>
      <c r="R37" s="337"/>
      <c r="S37" s="337"/>
      <c r="T37" s="337"/>
      <c r="U37" s="337"/>
      <c r="V37" s="337"/>
      <c r="W37" s="337"/>
      <c r="X37" s="337"/>
      <c r="Y37" s="337"/>
      <c r="Z37" s="337"/>
      <c r="AA37" s="337"/>
      <c r="AB37" s="337"/>
      <c r="AC37" s="337"/>
      <c r="AD37" s="337"/>
      <c r="AE37" s="337"/>
      <c r="AF37" s="337"/>
      <c r="AG37" s="337"/>
      <c r="AH37" s="338"/>
      <c r="AI37" s="312"/>
      <c r="AJ37" s="312"/>
      <c r="AK37" s="313"/>
      <c r="AL37" s="12"/>
    </row>
    <row r="38" spans="1:38" ht="18" x14ac:dyDescent="0.25">
      <c r="A38" s="12"/>
      <c r="B38" s="314"/>
      <c r="C38" s="312"/>
      <c r="D38" s="312"/>
      <c r="E38" s="314"/>
      <c r="F38" s="312"/>
      <c r="G38" s="312"/>
      <c r="H38" s="312"/>
      <c r="I38" s="948" t="s">
        <v>566</v>
      </c>
      <c r="J38" s="948"/>
      <c r="K38" s="948"/>
      <c r="L38" s="948"/>
      <c r="M38" s="948"/>
      <c r="N38" s="948"/>
      <c r="O38" s="948"/>
      <c r="P38" s="948"/>
      <c r="Q38" s="948"/>
      <c r="R38" s="948"/>
      <c r="S38" s="934">
        <f>'CARGAR datos p calculos'!$L$112</f>
        <v>493350.00000000006</v>
      </c>
      <c r="T38" s="934"/>
      <c r="U38" s="934"/>
      <c r="V38" s="934"/>
      <c r="W38" s="934"/>
      <c r="X38" s="934"/>
      <c r="Y38" s="934"/>
      <c r="Z38" s="934"/>
      <c r="AA38" s="312"/>
      <c r="AB38" s="312"/>
      <c r="AC38" s="312"/>
      <c r="AD38" s="312"/>
      <c r="AE38" s="312"/>
      <c r="AF38" s="312"/>
      <c r="AG38" s="312"/>
      <c r="AH38" s="313"/>
      <c r="AI38" s="312"/>
      <c r="AJ38" s="312"/>
      <c r="AK38" s="313"/>
      <c r="AL38" s="12"/>
    </row>
    <row r="39" spans="1:38" ht="15.75" x14ac:dyDescent="0.25">
      <c r="A39" s="12"/>
      <c r="B39" s="314"/>
      <c r="C39" s="312"/>
      <c r="D39" s="312"/>
      <c r="E39" s="314"/>
      <c r="F39" s="312"/>
      <c r="G39" s="312"/>
      <c r="H39" s="312"/>
      <c r="I39" s="112" t="s">
        <v>573</v>
      </c>
      <c r="J39" s="312"/>
      <c r="K39" s="312"/>
      <c r="L39" s="312"/>
      <c r="M39" s="946">
        <f>'CARGAR datos p calculos'!$M$101</f>
        <v>75900</v>
      </c>
      <c r="N39" s="947"/>
      <c r="O39" s="947"/>
      <c r="P39" s="947"/>
      <c r="Q39" s="312"/>
      <c r="R39" s="112" t="s">
        <v>574</v>
      </c>
      <c r="S39" s="12"/>
      <c r="T39" s="12"/>
      <c r="U39" s="312"/>
      <c r="V39" s="946">
        <f>'CARGAR datos p calculos'!$M$102</f>
        <v>417450.00000000006</v>
      </c>
      <c r="W39" s="947"/>
      <c r="X39" s="947"/>
      <c r="Y39" s="947"/>
      <c r="Z39" s="312"/>
      <c r="AA39" s="312"/>
      <c r="AB39" s="312"/>
      <c r="AC39" s="312"/>
      <c r="AD39" s="312"/>
      <c r="AE39" s="312"/>
      <c r="AF39" s="312"/>
      <c r="AG39" s="312"/>
      <c r="AH39" s="313"/>
      <c r="AI39" s="312"/>
      <c r="AJ39" s="312"/>
      <c r="AK39" s="313"/>
      <c r="AL39" s="12"/>
    </row>
    <row r="40" spans="1:38" ht="15.75" thickBot="1" x14ac:dyDescent="0.3">
      <c r="A40" s="12"/>
      <c r="B40" s="314"/>
      <c r="C40" s="312"/>
      <c r="D40" s="312"/>
      <c r="E40" s="340"/>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1"/>
      <c r="AG40" s="341"/>
      <c r="AH40" s="342"/>
      <c r="AI40" s="312"/>
      <c r="AJ40" s="312"/>
      <c r="AK40" s="313"/>
      <c r="AL40" s="12"/>
    </row>
    <row r="41" spans="1:38" ht="15.75" thickBot="1" x14ac:dyDescent="0.3">
      <c r="A41" s="12"/>
      <c r="B41" s="314"/>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3"/>
      <c r="AL41" s="12"/>
    </row>
    <row r="42" spans="1:38" ht="18" x14ac:dyDescent="0.25">
      <c r="A42" s="12"/>
      <c r="B42" s="314"/>
      <c r="C42" s="312"/>
      <c r="D42" s="312"/>
      <c r="E42" s="336"/>
      <c r="F42" s="337"/>
      <c r="G42" s="337"/>
      <c r="H42" s="337"/>
      <c r="I42" s="337"/>
      <c r="J42" s="337"/>
      <c r="K42" s="337"/>
      <c r="L42" s="337"/>
      <c r="M42" s="337"/>
      <c r="N42" s="337"/>
      <c r="O42" s="337"/>
      <c r="P42" s="337"/>
      <c r="Q42" s="337"/>
      <c r="R42" s="337"/>
      <c r="S42" s="337"/>
      <c r="T42" s="337"/>
      <c r="U42" s="345"/>
      <c r="V42" s="345"/>
      <c r="W42" s="345"/>
      <c r="X42" s="345"/>
      <c r="Y42" s="345"/>
      <c r="Z42" s="345"/>
      <c r="AA42" s="337"/>
      <c r="AB42" s="337"/>
      <c r="AC42" s="337"/>
      <c r="AD42" s="337"/>
      <c r="AE42" s="337"/>
      <c r="AF42" s="337"/>
      <c r="AG42" s="337"/>
      <c r="AH42" s="338"/>
      <c r="AI42" s="312"/>
      <c r="AJ42" s="312"/>
      <c r="AK42" s="313"/>
      <c r="AL42" s="12"/>
    </row>
    <row r="43" spans="1:38" ht="18" x14ac:dyDescent="0.25">
      <c r="A43" s="12"/>
      <c r="B43" s="314"/>
      <c r="C43" s="312"/>
      <c r="D43" s="312"/>
      <c r="E43" s="314"/>
      <c r="F43" s="312"/>
      <c r="G43" s="312"/>
      <c r="H43" s="312"/>
      <c r="I43" s="339" t="s">
        <v>567</v>
      </c>
      <c r="J43" s="312"/>
      <c r="K43" s="312"/>
      <c r="L43" s="312"/>
      <c r="M43" s="312"/>
      <c r="N43" s="312"/>
      <c r="O43" s="312"/>
      <c r="P43" s="312"/>
      <c r="Q43" s="312"/>
      <c r="R43" s="312"/>
      <c r="S43" s="312"/>
      <c r="T43" s="312"/>
      <c r="U43" s="312"/>
      <c r="V43" s="312"/>
      <c r="W43" s="312"/>
      <c r="X43" s="934">
        <f>'CARGAR datos p calculos'!$L$113</f>
        <v>493350.00000000006</v>
      </c>
      <c r="Y43" s="934"/>
      <c r="Z43" s="934"/>
      <c r="AA43" s="934"/>
      <c r="AB43" s="934"/>
      <c r="AC43" s="934"/>
      <c r="AD43" s="934"/>
      <c r="AE43" s="934"/>
      <c r="AF43" s="312"/>
      <c r="AG43" s="312"/>
      <c r="AH43" s="313"/>
      <c r="AI43" s="312"/>
      <c r="AJ43" s="312"/>
      <c r="AK43" s="313"/>
      <c r="AL43" s="12"/>
    </row>
    <row r="44" spans="1:38" ht="15.75" thickBot="1" x14ac:dyDescent="0.3">
      <c r="A44" s="12"/>
      <c r="B44" s="314"/>
      <c r="C44" s="312"/>
      <c r="D44" s="312"/>
      <c r="E44" s="340"/>
      <c r="F44" s="341"/>
      <c r="G44" s="341"/>
      <c r="H44" s="341"/>
      <c r="I44" s="341"/>
      <c r="J44" s="341"/>
      <c r="K44" s="341"/>
      <c r="L44" s="341"/>
      <c r="M44" s="341"/>
      <c r="N44" s="341"/>
      <c r="O44" s="341"/>
      <c r="P44" s="341"/>
      <c r="Q44" s="341"/>
      <c r="R44" s="341"/>
      <c r="S44" s="341"/>
      <c r="T44" s="341"/>
      <c r="U44" s="341"/>
      <c r="V44" s="341"/>
      <c r="W44" s="341"/>
      <c r="X44" s="341"/>
      <c r="Y44" s="341"/>
      <c r="Z44" s="341"/>
      <c r="AA44" s="341"/>
      <c r="AB44" s="341"/>
      <c r="AC44" s="341"/>
      <c r="AD44" s="341"/>
      <c r="AE44" s="341"/>
      <c r="AF44" s="341"/>
      <c r="AG44" s="341"/>
      <c r="AH44" s="342"/>
      <c r="AI44" s="312"/>
      <c r="AJ44" s="312"/>
      <c r="AK44" s="313"/>
      <c r="AL44" s="12"/>
    </row>
    <row r="45" spans="1:38" ht="15.75" thickBot="1" x14ac:dyDescent="0.3">
      <c r="A45" s="12"/>
      <c r="B45" s="314"/>
      <c r="C45" s="312"/>
      <c r="D45" s="312"/>
      <c r="E45" s="312"/>
      <c r="F45" s="312"/>
      <c r="G45" s="312"/>
      <c r="H45" s="312"/>
      <c r="I45" s="312"/>
      <c r="J45" s="312"/>
      <c r="K45" s="312"/>
      <c r="L45" s="312"/>
      <c r="M45" s="312"/>
      <c r="N45" s="312"/>
      <c r="O45" s="312"/>
      <c r="P45" s="312"/>
      <c r="Q45" s="312"/>
      <c r="R45" s="312"/>
      <c r="S45" s="312"/>
      <c r="T45" s="312"/>
      <c r="U45" s="312"/>
      <c r="V45" s="312"/>
      <c r="W45" s="312"/>
      <c r="X45" s="312"/>
      <c r="Y45" s="312"/>
      <c r="Z45" s="312"/>
      <c r="AA45" s="312"/>
      <c r="AB45" s="312"/>
      <c r="AC45" s="312"/>
      <c r="AD45" s="312"/>
      <c r="AE45" s="312"/>
      <c r="AF45" s="312"/>
      <c r="AG45" s="312"/>
      <c r="AH45" s="312"/>
      <c r="AI45" s="312"/>
      <c r="AJ45" s="312"/>
      <c r="AK45" s="313"/>
      <c r="AL45" s="12"/>
    </row>
    <row r="46" spans="1:38" x14ac:dyDescent="0.25">
      <c r="A46" s="12"/>
      <c r="B46" s="314"/>
      <c r="C46" s="312"/>
      <c r="D46" s="312"/>
      <c r="E46" s="336"/>
      <c r="F46" s="337"/>
      <c r="G46" s="337"/>
      <c r="H46" s="337"/>
      <c r="I46" s="337"/>
      <c r="J46" s="337"/>
      <c r="K46" s="337"/>
      <c r="L46" s="337"/>
      <c r="M46" s="337"/>
      <c r="N46" s="337"/>
      <c r="O46" s="337"/>
      <c r="P46" s="337"/>
      <c r="Q46" s="337"/>
      <c r="R46" s="337"/>
      <c r="S46" s="337"/>
      <c r="T46" s="337"/>
      <c r="U46" s="337"/>
      <c r="V46" s="337"/>
      <c r="W46" s="337"/>
      <c r="X46" s="337"/>
      <c r="Y46" s="337"/>
      <c r="Z46" s="337"/>
      <c r="AA46" s="337"/>
      <c r="AB46" s="337"/>
      <c r="AC46" s="337"/>
      <c r="AD46" s="337"/>
      <c r="AE46" s="337"/>
      <c r="AF46" s="337"/>
      <c r="AG46" s="337"/>
      <c r="AH46" s="338"/>
      <c r="AI46" s="312"/>
      <c r="AJ46" s="312"/>
      <c r="AK46" s="313"/>
      <c r="AL46" s="12"/>
    </row>
    <row r="47" spans="1:38" x14ac:dyDescent="0.25">
      <c r="A47" s="12"/>
      <c r="B47" s="314"/>
      <c r="C47" s="312"/>
      <c r="D47" s="312"/>
      <c r="E47" s="314"/>
      <c r="F47" s="312"/>
      <c r="G47" s="312"/>
      <c r="H47" s="312"/>
      <c r="I47" s="346" t="s">
        <v>575</v>
      </c>
      <c r="J47" s="312"/>
      <c r="K47" s="312"/>
      <c r="L47" s="312"/>
      <c r="M47" s="312"/>
      <c r="N47" s="312"/>
      <c r="O47" s="312"/>
      <c r="P47" s="312"/>
      <c r="Q47" s="312"/>
      <c r="R47" s="312"/>
      <c r="S47" s="312"/>
      <c r="T47" s="312"/>
      <c r="U47" s="312"/>
      <c r="V47" s="312"/>
      <c r="W47" s="312"/>
      <c r="X47" s="312"/>
      <c r="Y47" s="312"/>
      <c r="Z47" s="312"/>
      <c r="AA47" s="312"/>
      <c r="AB47" s="312"/>
      <c r="AC47" s="312"/>
      <c r="AD47" s="312"/>
      <c r="AE47" s="312"/>
      <c r="AF47" s="312"/>
      <c r="AG47" s="312"/>
      <c r="AH47" s="313"/>
      <c r="AI47" s="312"/>
      <c r="AJ47" s="312"/>
      <c r="AK47" s="313"/>
      <c r="AL47" s="12"/>
    </row>
    <row r="48" spans="1:38" ht="18" x14ac:dyDescent="0.25">
      <c r="A48" s="12"/>
      <c r="B48" s="314"/>
      <c r="C48" s="312"/>
      <c r="D48" s="312"/>
      <c r="E48" s="314"/>
      <c r="F48" s="312"/>
      <c r="G48" s="312"/>
      <c r="H48" s="312"/>
      <c r="I48" s="112" t="s">
        <v>576</v>
      </c>
      <c r="J48" s="312"/>
      <c r="K48" s="312"/>
      <c r="L48" s="312"/>
      <c r="M48" s="312"/>
      <c r="N48" s="934">
        <f>'CARGAR datos p calculos'!$L$115</f>
        <v>607200</v>
      </c>
      <c r="O48" s="934"/>
      <c r="P48" s="934"/>
      <c r="Q48" s="934"/>
      <c r="R48" s="934"/>
      <c r="S48" s="934"/>
      <c r="T48" s="312"/>
      <c r="U48" s="312"/>
      <c r="V48" s="312"/>
      <c r="W48" s="312"/>
      <c r="X48" s="312"/>
      <c r="Y48" s="312"/>
      <c r="Z48" s="312"/>
      <c r="AA48" s="312"/>
      <c r="AB48" s="312"/>
      <c r="AC48" s="312"/>
      <c r="AD48" s="312"/>
      <c r="AE48" s="312"/>
      <c r="AF48" s="312"/>
      <c r="AG48" s="312"/>
      <c r="AH48" s="313"/>
      <c r="AI48" s="312"/>
      <c r="AJ48" s="312"/>
      <c r="AK48" s="313"/>
      <c r="AL48" s="12"/>
    </row>
    <row r="49" spans="1:38" ht="18" x14ac:dyDescent="0.25">
      <c r="A49" s="12"/>
      <c r="B49" s="152"/>
      <c r="C49" s="154"/>
      <c r="D49" s="154"/>
      <c r="E49" s="152"/>
      <c r="F49" s="154"/>
      <c r="G49" s="154"/>
      <c r="H49" s="154"/>
      <c r="I49" s="332" t="s">
        <v>577</v>
      </c>
      <c r="J49" s="117"/>
      <c r="K49" s="152"/>
      <c r="L49" s="154"/>
      <c r="M49" s="154"/>
      <c r="N49" s="949">
        <f>'CARGAR datos p calculos'!$L$116</f>
        <v>1518000</v>
      </c>
      <c r="O49" s="949"/>
      <c r="P49" s="949"/>
      <c r="Q49" s="949"/>
      <c r="R49" s="949"/>
      <c r="S49" s="949"/>
      <c r="T49" s="154"/>
      <c r="U49" s="154"/>
      <c r="V49" s="154"/>
      <c r="W49" s="154"/>
      <c r="X49" s="154"/>
      <c r="Y49" s="154"/>
      <c r="Z49" s="154"/>
      <c r="AA49" s="154"/>
      <c r="AB49" s="154"/>
      <c r="AC49" s="154"/>
      <c r="AD49" s="154"/>
      <c r="AE49" s="154"/>
      <c r="AF49" s="154"/>
      <c r="AG49" s="154"/>
      <c r="AH49" s="117"/>
      <c r="AI49" s="154"/>
      <c r="AJ49" s="154"/>
      <c r="AK49" s="117"/>
      <c r="AL49" s="12"/>
    </row>
    <row r="50" spans="1:38" ht="15.75" thickBot="1" x14ac:dyDescent="0.3">
      <c r="A50" s="12"/>
      <c r="B50" s="152"/>
      <c r="C50" s="154"/>
      <c r="D50" s="154"/>
      <c r="E50" s="329"/>
      <c r="F50" s="330"/>
      <c r="G50" s="330"/>
      <c r="H50" s="330"/>
      <c r="I50" s="330"/>
      <c r="J50" s="330"/>
      <c r="K50" s="330"/>
      <c r="L50" s="330"/>
      <c r="M50" s="330"/>
      <c r="N50" s="330"/>
      <c r="O50" s="330"/>
      <c r="P50" s="330"/>
      <c r="Q50" s="330"/>
      <c r="R50" s="330"/>
      <c r="S50" s="330"/>
      <c r="T50" s="330"/>
      <c r="U50" s="330"/>
      <c r="V50" s="330"/>
      <c r="W50" s="330"/>
      <c r="X50" s="330"/>
      <c r="Y50" s="330"/>
      <c r="Z50" s="330"/>
      <c r="AA50" s="330"/>
      <c r="AB50" s="330"/>
      <c r="AC50" s="330"/>
      <c r="AD50" s="330"/>
      <c r="AE50" s="330"/>
      <c r="AF50" s="330"/>
      <c r="AG50" s="330"/>
      <c r="AH50" s="331"/>
      <c r="AI50" s="154"/>
      <c r="AJ50" s="154"/>
      <c r="AK50" s="117"/>
      <c r="AL50" s="12"/>
    </row>
    <row r="51" spans="1:38" ht="15.75" thickBot="1" x14ac:dyDescent="0.3">
      <c r="A51" s="12"/>
      <c r="B51" s="92"/>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3"/>
      <c r="AL51" s="12"/>
    </row>
    <row r="52" spans="1:38" x14ac:dyDescent="0.25">
      <c r="A52" s="12"/>
      <c r="B52" s="92"/>
      <c r="C52" s="91"/>
      <c r="D52" s="91"/>
      <c r="E52" s="85"/>
      <c r="F52" s="86"/>
      <c r="G52" s="86"/>
      <c r="H52" s="86"/>
      <c r="I52" s="86"/>
      <c r="J52" s="86"/>
      <c r="K52" s="86"/>
      <c r="L52" s="86"/>
      <c r="M52" s="86"/>
      <c r="N52" s="86"/>
      <c r="O52" s="86"/>
      <c r="P52" s="86"/>
      <c r="Q52" s="86"/>
      <c r="R52" s="86"/>
      <c r="S52" s="86"/>
      <c r="T52" s="86"/>
      <c r="U52" s="86"/>
      <c r="V52" s="86"/>
      <c r="W52" s="86"/>
      <c r="X52" s="86"/>
      <c r="Y52" s="86"/>
      <c r="Z52" s="86"/>
      <c r="AA52" s="86"/>
      <c r="AB52" s="86"/>
      <c r="AC52" s="86"/>
      <c r="AD52" s="86"/>
      <c r="AE52" s="86"/>
      <c r="AF52" s="86"/>
      <c r="AG52" s="86"/>
      <c r="AH52" s="87"/>
      <c r="AI52" s="91"/>
      <c r="AJ52" s="91"/>
      <c r="AK52" s="93"/>
      <c r="AL52" s="12"/>
    </row>
    <row r="53" spans="1:38" x14ac:dyDescent="0.25">
      <c r="A53" s="12"/>
      <c r="B53" s="92"/>
      <c r="C53" s="91"/>
      <c r="D53" s="91"/>
      <c r="E53" s="92"/>
      <c r="F53" s="91"/>
      <c r="G53" s="91"/>
      <c r="H53" s="91"/>
      <c r="I53" s="326" t="s">
        <v>578</v>
      </c>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3"/>
      <c r="AI53" s="91"/>
      <c r="AJ53" s="91"/>
      <c r="AK53" s="93"/>
      <c r="AL53" s="12"/>
    </row>
    <row r="54" spans="1:38" x14ac:dyDescent="0.25">
      <c r="A54" s="12"/>
      <c r="B54" s="92"/>
      <c r="C54" s="91"/>
      <c r="D54" s="91"/>
      <c r="E54" s="92"/>
      <c r="F54" s="91"/>
      <c r="G54" s="91"/>
      <c r="H54" s="91"/>
      <c r="I54" s="146" t="s">
        <v>579</v>
      </c>
      <c r="J54" s="91"/>
      <c r="K54" s="91"/>
      <c r="L54" s="91"/>
      <c r="M54" s="91"/>
      <c r="N54" s="91"/>
      <c r="O54" s="91"/>
      <c r="P54" s="950">
        <f>'CARGAR datos p calculos'!$L$111</f>
        <v>379500</v>
      </c>
      <c r="Q54" s="950"/>
      <c r="R54" s="950"/>
      <c r="S54" s="950"/>
      <c r="T54" s="950"/>
      <c r="U54" s="950"/>
      <c r="V54" s="91"/>
      <c r="W54" s="91"/>
      <c r="X54" s="91"/>
      <c r="Y54" s="91"/>
      <c r="Z54" s="91"/>
      <c r="AA54" s="91"/>
      <c r="AB54" s="91"/>
      <c r="AC54" s="91"/>
      <c r="AD54" s="91"/>
      <c r="AE54" s="91"/>
      <c r="AF54" s="91"/>
      <c r="AG54" s="91"/>
      <c r="AH54" s="93"/>
      <c r="AI54" s="91"/>
      <c r="AJ54" s="91"/>
      <c r="AK54" s="93"/>
      <c r="AL54" s="12"/>
    </row>
    <row r="55" spans="1:38" x14ac:dyDescent="0.25">
      <c r="A55" s="12"/>
      <c r="B55" s="324"/>
      <c r="C55" s="321"/>
      <c r="D55" s="321"/>
      <c r="E55" s="324"/>
      <c r="F55" s="321"/>
      <c r="G55" s="321"/>
      <c r="H55" s="321"/>
      <c r="I55" s="146" t="s">
        <v>580</v>
      </c>
      <c r="J55" s="321"/>
      <c r="K55" s="321"/>
      <c r="L55" s="321"/>
      <c r="M55" s="321"/>
      <c r="N55" s="321"/>
      <c r="O55" s="321"/>
      <c r="P55" s="951">
        <f>('CARGAR datos p calculos'!$L$111)*2</f>
        <v>759000</v>
      </c>
      <c r="Q55" s="951"/>
      <c r="R55" s="951"/>
      <c r="S55" s="951"/>
      <c r="T55" s="951"/>
      <c r="U55" s="951"/>
      <c r="V55" s="91"/>
      <c r="W55" s="91"/>
      <c r="X55" s="91"/>
      <c r="Y55" s="91"/>
      <c r="Z55" s="91"/>
      <c r="AA55" s="91"/>
      <c r="AB55" s="91"/>
      <c r="AC55" s="91"/>
      <c r="AD55" s="91"/>
      <c r="AE55" s="91"/>
      <c r="AF55" s="91"/>
      <c r="AG55" s="91"/>
      <c r="AH55" s="93"/>
      <c r="AI55" s="91"/>
      <c r="AJ55" s="91"/>
      <c r="AK55" s="93"/>
      <c r="AL55" s="12"/>
    </row>
    <row r="56" spans="1:38" x14ac:dyDescent="0.25">
      <c r="A56" s="12"/>
      <c r="B56" s="324"/>
      <c r="C56" s="321"/>
      <c r="D56" s="321"/>
      <c r="E56" s="324"/>
      <c r="F56" s="321"/>
      <c r="G56" s="321"/>
      <c r="H56" s="321"/>
      <c r="I56" s="146" t="s">
        <v>582</v>
      </c>
      <c r="J56" s="321"/>
      <c r="K56" s="321"/>
      <c r="L56" s="321"/>
      <c r="M56" s="321"/>
      <c r="N56" s="321"/>
      <c r="O56" s="321"/>
      <c r="P56" s="951">
        <f>('CARGAR datos p calculos'!$L$111)*3</f>
        <v>1138500</v>
      </c>
      <c r="Q56" s="951"/>
      <c r="R56" s="951"/>
      <c r="S56" s="951"/>
      <c r="T56" s="951"/>
      <c r="U56" s="951"/>
      <c r="V56" s="91"/>
      <c r="W56" s="91"/>
      <c r="X56" s="91"/>
      <c r="Y56" s="91"/>
      <c r="Z56" s="91"/>
      <c r="AA56" s="91"/>
      <c r="AB56" s="91"/>
      <c r="AC56" s="91"/>
      <c r="AD56" s="91"/>
      <c r="AE56" s="91"/>
      <c r="AF56" s="91"/>
      <c r="AG56" s="91"/>
      <c r="AH56" s="93"/>
      <c r="AI56" s="91"/>
      <c r="AJ56" s="91"/>
      <c r="AK56" s="93"/>
      <c r="AL56" s="12"/>
    </row>
    <row r="57" spans="1:38" x14ac:dyDescent="0.25">
      <c r="A57" s="12"/>
      <c r="B57" s="92"/>
      <c r="C57" s="91"/>
      <c r="D57" s="322"/>
      <c r="E57" s="334"/>
      <c r="F57" s="322"/>
      <c r="G57" s="322"/>
      <c r="H57" s="322"/>
      <c r="I57" s="146" t="s">
        <v>583</v>
      </c>
      <c r="J57" s="91"/>
      <c r="K57" s="104"/>
      <c r="L57" s="155"/>
      <c r="M57" s="155"/>
      <c r="N57" s="155"/>
      <c r="O57" s="155"/>
      <c r="P57" s="155"/>
      <c r="Q57" s="155"/>
      <c r="R57" s="155"/>
      <c r="S57" s="104"/>
      <c r="T57" s="91"/>
      <c r="U57" s="91"/>
      <c r="V57" s="91"/>
      <c r="W57" s="91"/>
      <c r="X57" s="91"/>
      <c r="Y57" s="91"/>
      <c r="Z57" s="91"/>
      <c r="AA57" s="91"/>
      <c r="AB57" s="91"/>
      <c r="AC57" s="91"/>
      <c r="AD57" s="91"/>
      <c r="AE57" s="91"/>
      <c r="AF57" s="91"/>
      <c r="AG57" s="91"/>
      <c r="AH57" s="93"/>
      <c r="AI57" s="91"/>
      <c r="AJ57" s="91"/>
      <c r="AK57" s="93"/>
      <c r="AL57" s="12"/>
    </row>
    <row r="58" spans="1:38" x14ac:dyDescent="0.25">
      <c r="A58" s="12"/>
      <c r="B58" s="92"/>
      <c r="C58" s="320"/>
      <c r="D58" s="91"/>
      <c r="E58" s="92"/>
      <c r="F58" s="323"/>
      <c r="G58" s="323"/>
      <c r="H58" s="323"/>
      <c r="I58" s="333" t="s">
        <v>581</v>
      </c>
      <c r="J58" s="91"/>
      <c r="K58" s="91"/>
      <c r="L58" s="320"/>
      <c r="M58" s="91"/>
      <c r="N58" s="91"/>
      <c r="O58" s="323"/>
      <c r="P58" s="323"/>
      <c r="Q58" s="323"/>
      <c r="R58" s="323"/>
      <c r="S58" s="91"/>
      <c r="T58" s="91"/>
      <c r="U58" s="320"/>
      <c r="V58" s="91"/>
      <c r="W58" s="91"/>
      <c r="X58" s="98"/>
      <c r="Y58" s="98"/>
      <c r="Z58" s="98"/>
      <c r="AA58" s="98"/>
      <c r="AB58" s="91"/>
      <c r="AC58" s="91"/>
      <c r="AD58" s="320"/>
      <c r="AE58" s="91"/>
      <c r="AF58" s="91"/>
      <c r="AG58" s="98"/>
      <c r="AH58" s="107"/>
      <c r="AI58" s="98"/>
      <c r="AJ58" s="98"/>
      <c r="AK58" s="93"/>
      <c r="AL58" s="12"/>
    </row>
    <row r="59" spans="1:38" ht="16.5" thickBot="1" x14ac:dyDescent="0.3">
      <c r="A59" s="12"/>
      <c r="B59" s="347"/>
      <c r="C59" s="12"/>
      <c r="D59" s="12"/>
      <c r="E59" s="348"/>
      <c r="F59" s="349"/>
      <c r="G59" s="349"/>
      <c r="H59" s="349"/>
      <c r="I59" s="350"/>
      <c r="J59" s="349"/>
      <c r="K59" s="349"/>
      <c r="L59" s="349"/>
      <c r="M59" s="349"/>
      <c r="N59" s="349"/>
      <c r="O59" s="349"/>
      <c r="P59" s="349"/>
      <c r="Q59" s="349"/>
      <c r="R59" s="349"/>
      <c r="S59" s="349"/>
      <c r="T59" s="349"/>
      <c r="U59" s="349"/>
      <c r="V59" s="349"/>
      <c r="W59" s="349"/>
      <c r="X59" s="349"/>
      <c r="Y59" s="349"/>
      <c r="Z59" s="349"/>
      <c r="AA59" s="349"/>
      <c r="AB59" s="349"/>
      <c r="AC59" s="349"/>
      <c r="AD59" s="349"/>
      <c r="AE59" s="349"/>
      <c r="AF59" s="349"/>
      <c r="AG59" s="349"/>
      <c r="AH59" s="351"/>
      <c r="AI59" s="12"/>
      <c r="AJ59" s="12"/>
      <c r="AK59" s="335"/>
      <c r="AL59" s="12"/>
    </row>
    <row r="60" spans="1:38" ht="16.5" thickBot="1" x14ac:dyDescent="0.3">
      <c r="A60" s="12"/>
      <c r="B60" s="347"/>
      <c r="C60" s="12"/>
      <c r="D60" s="12"/>
      <c r="E60" s="12"/>
      <c r="F60" s="12"/>
      <c r="G60" s="12"/>
      <c r="H60" s="12"/>
      <c r="I60" s="35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335"/>
      <c r="AL60" s="12"/>
    </row>
    <row r="61" spans="1:38" ht="15.75" x14ac:dyDescent="0.25">
      <c r="A61" s="12"/>
      <c r="B61" s="347"/>
      <c r="C61" s="12"/>
      <c r="D61" s="12"/>
      <c r="E61" s="353"/>
      <c r="F61" s="354"/>
      <c r="G61" s="354"/>
      <c r="H61" s="354"/>
      <c r="I61" s="355"/>
      <c r="J61" s="354"/>
      <c r="K61" s="354"/>
      <c r="L61" s="354"/>
      <c r="M61" s="354"/>
      <c r="N61" s="354"/>
      <c r="O61" s="354"/>
      <c r="P61" s="354"/>
      <c r="Q61" s="354"/>
      <c r="R61" s="354"/>
      <c r="S61" s="354"/>
      <c r="T61" s="354"/>
      <c r="U61" s="354"/>
      <c r="V61" s="354"/>
      <c r="W61" s="354"/>
      <c r="X61" s="354"/>
      <c r="Y61" s="354"/>
      <c r="Z61" s="354"/>
      <c r="AA61" s="354"/>
      <c r="AB61" s="354"/>
      <c r="AC61" s="354"/>
      <c r="AD61" s="354"/>
      <c r="AE61" s="354"/>
      <c r="AF61" s="354"/>
      <c r="AG61" s="354"/>
      <c r="AH61" s="356"/>
      <c r="AI61" s="12"/>
      <c r="AJ61" s="12"/>
      <c r="AK61" s="335"/>
      <c r="AL61" s="12"/>
    </row>
    <row r="62" spans="1:38" ht="18" x14ac:dyDescent="0.25">
      <c r="A62" s="12"/>
      <c r="B62" s="347"/>
      <c r="C62" s="12"/>
      <c r="D62" s="12"/>
      <c r="E62" s="347"/>
      <c r="F62" s="12"/>
      <c r="G62" s="12"/>
      <c r="H62" s="12"/>
      <c r="I62" s="339" t="s">
        <v>584</v>
      </c>
      <c r="J62" s="12"/>
      <c r="K62" s="12"/>
      <c r="L62" s="12"/>
      <c r="M62" s="12"/>
      <c r="N62" s="12"/>
      <c r="O62" s="12"/>
      <c r="P62" s="12"/>
      <c r="Q62" s="12"/>
      <c r="R62" s="12"/>
      <c r="S62" s="12"/>
      <c r="T62" s="12"/>
      <c r="U62" s="945">
        <f>'CARGAR datos p calculos'!$L$117</f>
        <v>692208</v>
      </c>
      <c r="V62" s="945"/>
      <c r="W62" s="945"/>
      <c r="X62" s="945"/>
      <c r="Y62" s="945"/>
      <c r="Z62" s="945"/>
      <c r="AA62" s="945"/>
      <c r="AB62" s="12"/>
      <c r="AC62" s="12"/>
      <c r="AD62" s="12"/>
      <c r="AE62" s="12"/>
      <c r="AF62" s="12"/>
      <c r="AG62" s="12"/>
      <c r="AH62" s="335"/>
      <c r="AI62" s="12"/>
      <c r="AJ62" s="12"/>
      <c r="AK62" s="335"/>
      <c r="AL62" s="12"/>
    </row>
    <row r="63" spans="1:38" ht="16.5" thickBot="1" x14ac:dyDescent="0.3">
      <c r="A63" s="12"/>
      <c r="B63" s="347"/>
      <c r="C63" s="12"/>
      <c r="D63" s="12"/>
      <c r="E63" s="348"/>
      <c r="F63" s="349"/>
      <c r="G63" s="349"/>
      <c r="H63" s="349"/>
      <c r="I63" s="357"/>
      <c r="J63" s="349"/>
      <c r="K63" s="349"/>
      <c r="L63" s="349"/>
      <c r="M63" s="349"/>
      <c r="N63" s="349"/>
      <c r="O63" s="349"/>
      <c r="P63" s="349"/>
      <c r="Q63" s="349"/>
      <c r="R63" s="349"/>
      <c r="S63" s="349"/>
      <c r="T63" s="349"/>
      <c r="U63" s="349"/>
      <c r="V63" s="349"/>
      <c r="W63" s="349"/>
      <c r="X63" s="349"/>
      <c r="Y63" s="349"/>
      <c r="Z63" s="349"/>
      <c r="AA63" s="349"/>
      <c r="AB63" s="349"/>
      <c r="AC63" s="349"/>
      <c r="AD63" s="349"/>
      <c r="AE63" s="349"/>
      <c r="AF63" s="349"/>
      <c r="AG63" s="349"/>
      <c r="AH63" s="351"/>
      <c r="AI63" s="12"/>
      <c r="AJ63" s="12"/>
      <c r="AK63" s="335"/>
      <c r="AL63" s="12"/>
    </row>
    <row r="64" spans="1:38" ht="16.5" thickBot="1" x14ac:dyDescent="0.3">
      <c r="A64" s="12"/>
      <c r="B64" s="348"/>
      <c r="C64" s="349"/>
      <c r="D64" s="349"/>
      <c r="E64" s="349"/>
      <c r="F64" s="349"/>
      <c r="G64" s="349"/>
      <c r="H64" s="349"/>
      <c r="I64" s="357"/>
      <c r="J64" s="349"/>
      <c r="K64" s="349"/>
      <c r="L64" s="349"/>
      <c r="M64" s="349"/>
      <c r="N64" s="349"/>
      <c r="O64" s="349"/>
      <c r="P64" s="349"/>
      <c r="Q64" s="349"/>
      <c r="R64" s="349"/>
      <c r="S64" s="349"/>
      <c r="T64" s="349"/>
      <c r="U64" s="349"/>
      <c r="V64" s="349"/>
      <c r="W64" s="349"/>
      <c r="X64" s="349"/>
      <c r="Y64" s="349"/>
      <c r="Z64" s="349"/>
      <c r="AA64" s="349"/>
      <c r="AB64" s="349"/>
      <c r="AC64" s="349"/>
      <c r="AD64" s="349"/>
      <c r="AE64" s="349"/>
      <c r="AF64" s="349"/>
      <c r="AG64" s="349"/>
      <c r="AH64" s="349"/>
      <c r="AI64" s="349"/>
      <c r="AJ64" s="349"/>
      <c r="AK64" s="351"/>
      <c r="AL64" s="12"/>
    </row>
    <row r="65" spans="1:38" x14ac:dyDescent="0.25">
      <c r="A65" s="12"/>
      <c r="B65" s="12"/>
      <c r="C65" s="12"/>
      <c r="D65" s="12"/>
      <c r="E65" s="146"/>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row>
  </sheetData>
  <sheetProtection algorithmName="SHA-512" hashValue="NibpyyHP+ZMyQ0K/8rRjRgSnYA7bHekkVHWT1hx+Rp9QAlt6yV9f8xC5DNK/+mcXZOncwCm6Snv/9LA0ykBMeA==" saltValue="Svjl/ecCDQPMV96W2HU6cg==" spinCount="100000" sheet="1" objects="1" scenarios="1" selectLockedCells="1"/>
  <mergeCells count="21">
    <mergeCell ref="U62:AA62"/>
    <mergeCell ref="X43:AE43"/>
    <mergeCell ref="M39:P39"/>
    <mergeCell ref="V39:Y39"/>
    <mergeCell ref="W30:AD30"/>
    <mergeCell ref="Q34:X34"/>
    <mergeCell ref="I38:R38"/>
    <mergeCell ref="S38:Z38"/>
    <mergeCell ref="N48:S48"/>
    <mergeCell ref="N49:S49"/>
    <mergeCell ref="P54:U54"/>
    <mergeCell ref="P55:U55"/>
    <mergeCell ref="P56:U56"/>
    <mergeCell ref="B1:J7"/>
    <mergeCell ref="P22:Y22"/>
    <mergeCell ref="Z26:AF26"/>
    <mergeCell ref="K1:AK7"/>
    <mergeCell ref="P12:V12"/>
    <mergeCell ref="O14:U14"/>
    <mergeCell ref="V10:AB10"/>
    <mergeCell ref="V18:AC18"/>
  </mergeCells>
  <conditionalFormatting sqref="H12 B14 AB14:AF14 B55:P56 D57:H57 L57:R57 F58:I58 O58:R58">
    <cfRule type="cellIs" dxfId="43" priority="1" stopIfTrue="1" operator="equal">
      <formula>0</formula>
    </cfRule>
  </conditionalFormatting>
  <conditionalFormatting sqref="Y12">
    <cfRule type="cellIs" dxfId="42" priority="2" stopIfTrue="1" operator="equal">
      <formula>0</formula>
    </cfRule>
  </conditionalFormatting>
  <printOptions horizontalCentered="1" verticalCentered="1"/>
  <pageMargins left="0.39370078740157483" right="0.39370078740157483"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39FB3-067B-408E-A346-DE41FDFE522D}">
  <sheetPr codeName="Hoja1">
    <tabColor theme="7" tint="0.59999389629810485"/>
  </sheetPr>
  <dimension ref="A1:AB67"/>
  <sheetViews>
    <sheetView showZeros="0" workbookViewId="0">
      <selection activeCell="E8" sqref="E8:H8"/>
    </sheetView>
  </sheetViews>
  <sheetFormatPr baseColWidth="10" defaultRowHeight="15" x14ac:dyDescent="0.25"/>
  <cols>
    <col min="21" max="21" width="11.42578125" customWidth="1"/>
    <col min="22" max="22" width="1" customWidth="1"/>
    <col min="23" max="28" width="11.42578125" hidden="1" customWidth="1"/>
  </cols>
  <sheetData>
    <row r="1" spans="1:26" ht="15" customHeight="1" x14ac:dyDescent="0.25">
      <c r="A1" s="956" t="s">
        <v>0</v>
      </c>
      <c r="B1" s="957"/>
      <c r="C1" s="957"/>
      <c r="D1" s="957"/>
      <c r="E1" s="957"/>
      <c r="F1" s="957"/>
      <c r="G1" s="957"/>
      <c r="H1" s="957"/>
      <c r="I1" s="957"/>
      <c r="J1" s="957"/>
      <c r="K1" s="957"/>
      <c r="L1" s="957"/>
      <c r="M1" s="957"/>
      <c r="N1" s="957"/>
      <c r="O1" s="957"/>
      <c r="P1" s="957"/>
      <c r="Q1" s="957"/>
      <c r="R1" s="957"/>
      <c r="S1" s="957"/>
      <c r="T1" s="957"/>
      <c r="U1" s="958"/>
      <c r="V1" s="404"/>
      <c r="W1" s="404"/>
      <c r="X1" s="404"/>
      <c r="Y1" s="404"/>
      <c r="Z1" s="404"/>
    </row>
    <row r="2" spans="1:26" ht="33.75" customHeight="1" thickBot="1" x14ac:dyDescent="0.3">
      <c r="A2" s="959"/>
      <c r="B2" s="960"/>
      <c r="C2" s="960"/>
      <c r="D2" s="960"/>
      <c r="E2" s="960"/>
      <c r="F2" s="960"/>
      <c r="G2" s="960"/>
      <c r="H2" s="960"/>
      <c r="I2" s="960"/>
      <c r="J2" s="960"/>
      <c r="K2" s="960"/>
      <c r="L2" s="960"/>
      <c r="M2" s="960"/>
      <c r="N2" s="960"/>
      <c r="O2" s="960"/>
      <c r="P2" s="960"/>
      <c r="Q2" s="960"/>
      <c r="R2" s="960"/>
      <c r="S2" s="960"/>
      <c r="T2" s="960"/>
      <c r="U2" s="961"/>
      <c r="V2" s="404"/>
      <c r="W2" s="404"/>
      <c r="X2" s="404"/>
      <c r="Y2" s="404"/>
      <c r="Z2" s="404"/>
    </row>
    <row r="3" spans="1:26" ht="9.75" customHeight="1" thickBot="1" x14ac:dyDescent="0.3">
      <c r="A3" s="962"/>
      <c r="B3" s="962"/>
      <c r="C3" s="962"/>
      <c r="D3" s="962"/>
      <c r="E3" s="962"/>
      <c r="F3" s="962"/>
      <c r="G3" s="962"/>
      <c r="H3" s="962"/>
      <c r="I3" s="962"/>
      <c r="J3" s="962"/>
      <c r="K3" s="962"/>
      <c r="L3" s="962"/>
      <c r="M3" s="962"/>
      <c r="N3" s="962"/>
      <c r="O3" s="1"/>
      <c r="P3" s="1"/>
      <c r="Q3" s="1"/>
      <c r="R3" s="1"/>
      <c r="S3" s="1"/>
      <c r="T3" s="1"/>
      <c r="U3" s="1"/>
      <c r="V3" s="404"/>
      <c r="W3" s="404"/>
      <c r="X3" s="404"/>
      <c r="Y3" s="404"/>
      <c r="Z3" s="404"/>
    </row>
    <row r="4" spans="1:26" ht="15.75" customHeight="1" thickBot="1" x14ac:dyDescent="0.3">
      <c r="A4" s="963" t="s">
        <v>1</v>
      </c>
      <c r="B4" s="964"/>
      <c r="C4" s="964"/>
      <c r="D4" s="964"/>
      <c r="E4" s="964"/>
      <c r="F4" s="964"/>
      <c r="G4" s="964"/>
      <c r="H4" s="964"/>
      <c r="I4" s="964"/>
      <c r="J4" s="964"/>
      <c r="K4" s="964"/>
      <c r="L4" s="964"/>
      <c r="M4" s="964"/>
      <c r="N4" s="964"/>
      <c r="O4" s="965"/>
      <c r="P4" s="965"/>
      <c r="Q4" s="965"/>
      <c r="R4" s="965"/>
      <c r="S4" s="965"/>
      <c r="T4" s="965"/>
      <c r="U4" s="966"/>
      <c r="V4" s="404"/>
      <c r="W4" s="404"/>
      <c r="X4" s="404"/>
      <c r="Y4" s="404"/>
      <c r="Z4" s="404"/>
    </row>
    <row r="5" spans="1:26" ht="15" customHeight="1" x14ac:dyDescent="0.25">
      <c r="A5" s="967" t="s">
        <v>2</v>
      </c>
      <c r="B5" s="967"/>
      <c r="C5" s="967"/>
      <c r="D5" s="967"/>
      <c r="E5" s="968" t="s">
        <v>3</v>
      </c>
      <c r="F5" s="969"/>
      <c r="G5" s="969"/>
      <c r="H5" s="220" t="s">
        <v>4</v>
      </c>
      <c r="I5" s="970">
        <v>1</v>
      </c>
      <c r="J5" s="970"/>
      <c r="K5" s="220" t="s">
        <v>5</v>
      </c>
      <c r="L5" s="2">
        <v>7</v>
      </c>
      <c r="M5" s="220" t="s">
        <v>6</v>
      </c>
      <c r="N5" s="2">
        <v>2026</v>
      </c>
      <c r="O5" s="971"/>
      <c r="P5" s="972"/>
      <c r="Q5" s="972"/>
      <c r="R5" s="972"/>
      <c r="S5" s="972"/>
      <c r="T5" s="972"/>
      <c r="U5" s="972"/>
      <c r="V5" s="404"/>
      <c r="W5" s="404"/>
      <c r="X5" s="404"/>
      <c r="Y5" s="404"/>
      <c r="Z5" s="404"/>
    </row>
    <row r="6" spans="1:26" ht="18.75" customHeight="1" x14ac:dyDescent="0.25">
      <c r="A6" s="3"/>
      <c r="B6" s="4"/>
      <c r="C6" s="4"/>
      <c r="D6" s="4"/>
      <c r="E6" s="4"/>
      <c r="F6" s="4"/>
      <c r="G6" s="4"/>
      <c r="H6" s="4"/>
      <c r="I6" s="4"/>
      <c r="J6" s="4"/>
      <c r="K6" s="363" t="s">
        <v>7</v>
      </c>
      <c r="L6" s="363" t="s">
        <v>8</v>
      </c>
      <c r="M6" s="5"/>
      <c r="N6" s="5"/>
      <c r="O6" s="6"/>
      <c r="P6" s="1"/>
      <c r="Q6" s="1"/>
      <c r="R6" s="1"/>
      <c r="S6" s="1"/>
      <c r="T6" s="1"/>
      <c r="U6" s="1"/>
      <c r="V6" s="404"/>
      <c r="W6" s="404"/>
      <c r="X6" s="404"/>
      <c r="Y6" s="404"/>
      <c r="Z6" s="404"/>
    </row>
    <row r="7" spans="1:26" ht="15.75" customHeight="1" x14ac:dyDescent="0.25">
      <c r="A7" s="983" t="s">
        <v>9</v>
      </c>
      <c r="B7" s="983"/>
      <c r="C7" s="983"/>
      <c r="D7" s="983"/>
      <c r="E7" s="983"/>
      <c r="F7" s="983"/>
      <c r="G7" s="983"/>
      <c r="H7" s="983"/>
      <c r="I7" s="983"/>
      <c r="J7" s="983"/>
      <c r="K7" s="983"/>
      <c r="L7" s="983"/>
      <c r="M7" s="983"/>
      <c r="N7" s="983"/>
      <c r="O7" s="983"/>
      <c r="P7" s="983"/>
      <c r="Q7" s="983"/>
      <c r="R7" s="983"/>
      <c r="S7" s="983"/>
      <c r="T7" s="983"/>
      <c r="U7" s="983"/>
      <c r="W7" s="405" t="s">
        <v>10</v>
      </c>
      <c r="X7" s="405"/>
      <c r="Y7" s="405"/>
      <c r="Z7" s="379"/>
    </row>
    <row r="8" spans="1:26" ht="15" customHeight="1" x14ac:dyDescent="0.25">
      <c r="A8" s="967" t="s">
        <v>11</v>
      </c>
      <c r="B8" s="967"/>
      <c r="C8" s="967"/>
      <c r="D8" s="967"/>
      <c r="E8" s="984" t="s">
        <v>12</v>
      </c>
      <c r="F8" s="984"/>
      <c r="G8" s="984"/>
      <c r="H8" s="984"/>
      <c r="I8" s="995" t="s">
        <v>606</v>
      </c>
      <c r="J8" s="996"/>
      <c r="K8" s="997"/>
      <c r="L8" s="998" t="s">
        <v>607</v>
      </c>
      <c r="M8" s="998"/>
      <c r="N8" s="998"/>
      <c r="O8" s="1000" t="s">
        <v>715</v>
      </c>
      <c r="P8" s="1001"/>
      <c r="Q8" s="1001"/>
      <c r="R8" s="1001"/>
      <c r="S8" s="1001"/>
      <c r="T8" s="1001"/>
      <c r="U8" s="1002"/>
      <c r="W8" s="405" t="s">
        <v>13</v>
      </c>
      <c r="X8" s="405"/>
      <c r="Y8" s="405"/>
      <c r="Z8" s="379"/>
    </row>
    <row r="9" spans="1:26" ht="15" customHeight="1" x14ac:dyDescent="0.25">
      <c r="A9" s="973" t="s">
        <v>870</v>
      </c>
      <c r="B9" s="974"/>
      <c r="C9" s="974"/>
      <c r="D9" s="975"/>
      <c r="E9" s="976" t="s">
        <v>12</v>
      </c>
      <c r="F9" s="977"/>
      <c r="G9" s="977"/>
      <c r="H9" s="978"/>
      <c r="I9" s="561"/>
      <c r="J9" s="562"/>
      <c r="K9" s="563"/>
      <c r="L9" s="953"/>
      <c r="M9" s="954"/>
      <c r="N9" s="955"/>
      <c r="O9" s="1003"/>
      <c r="P9" s="1004"/>
      <c r="Q9" s="1004"/>
      <c r="R9" s="1004"/>
      <c r="S9" s="1004"/>
      <c r="T9" s="1004"/>
      <c r="U9" s="1005"/>
      <c r="W9" s="405" t="s">
        <v>13</v>
      </c>
      <c r="X9" s="405"/>
      <c r="Y9" s="405"/>
      <c r="Z9" s="379"/>
    </row>
    <row r="10" spans="1:26" ht="15" customHeight="1" x14ac:dyDescent="0.25">
      <c r="A10" s="985" t="s">
        <v>14</v>
      </c>
      <c r="B10" s="985"/>
      <c r="C10" s="985"/>
      <c r="D10" s="985"/>
      <c r="E10" s="982" t="s">
        <v>12</v>
      </c>
      <c r="F10" s="982"/>
      <c r="G10" s="982"/>
      <c r="H10" s="982"/>
      <c r="I10" s="986"/>
      <c r="J10" s="987"/>
      <c r="K10" s="988"/>
      <c r="L10" s="999"/>
      <c r="M10" s="999"/>
      <c r="N10" s="999"/>
      <c r="O10" s="1003"/>
      <c r="P10" s="1004"/>
      <c r="Q10" s="1004"/>
      <c r="R10" s="1004"/>
      <c r="S10" s="1004"/>
      <c r="T10" s="1004"/>
      <c r="U10" s="1005"/>
      <c r="W10" s="405" t="s">
        <v>15</v>
      </c>
      <c r="X10" s="405"/>
      <c r="Y10" s="405"/>
      <c r="Z10" s="379"/>
    </row>
    <row r="11" spans="1:26" ht="15" customHeight="1" x14ac:dyDescent="0.25">
      <c r="A11" s="973" t="s">
        <v>16</v>
      </c>
      <c r="B11" s="974"/>
      <c r="C11" s="974"/>
      <c r="D11" s="975"/>
      <c r="E11" s="976" t="s">
        <v>12</v>
      </c>
      <c r="F11" s="977"/>
      <c r="G11" s="977"/>
      <c r="H11" s="978"/>
      <c r="I11" s="989"/>
      <c r="J11" s="990"/>
      <c r="K11" s="991"/>
      <c r="L11" s="999"/>
      <c r="M11" s="999"/>
      <c r="N11" s="999"/>
      <c r="O11" s="1003"/>
      <c r="P11" s="1004"/>
      <c r="Q11" s="1004"/>
      <c r="R11" s="1004"/>
      <c r="S11" s="1004"/>
      <c r="T11" s="1004"/>
      <c r="U11" s="1005"/>
      <c r="W11" s="405" t="s">
        <v>26</v>
      </c>
      <c r="X11" s="405"/>
      <c r="Y11" s="405"/>
      <c r="Z11" s="379"/>
    </row>
    <row r="12" spans="1:26" ht="15" customHeight="1" x14ac:dyDescent="0.25">
      <c r="A12" s="973" t="s">
        <v>17</v>
      </c>
      <c r="B12" s="974"/>
      <c r="C12" s="974"/>
      <c r="D12" s="975"/>
      <c r="E12" s="976" t="s">
        <v>12</v>
      </c>
      <c r="F12" s="977"/>
      <c r="G12" s="977"/>
      <c r="H12" s="978"/>
      <c r="I12" s="989"/>
      <c r="J12" s="990"/>
      <c r="K12" s="991"/>
      <c r="L12" s="999"/>
      <c r="M12" s="999"/>
      <c r="N12" s="999"/>
      <c r="O12" s="1003"/>
      <c r="P12" s="1004"/>
      <c r="Q12" s="1004"/>
      <c r="R12" s="1004"/>
      <c r="S12" s="1004"/>
      <c r="T12" s="1004"/>
      <c r="U12" s="1005"/>
      <c r="W12" s="405" t="s">
        <v>36</v>
      </c>
      <c r="X12" s="405"/>
      <c r="Y12" s="405"/>
      <c r="Z12" s="379"/>
    </row>
    <row r="13" spans="1:26" ht="15" customHeight="1" x14ac:dyDescent="0.25">
      <c r="A13" s="973" t="s">
        <v>18</v>
      </c>
      <c r="B13" s="974"/>
      <c r="C13" s="974"/>
      <c r="D13" s="975"/>
      <c r="E13" s="976" t="s">
        <v>12</v>
      </c>
      <c r="F13" s="977"/>
      <c r="G13" s="977"/>
      <c r="H13" s="978"/>
      <c r="I13" s="989"/>
      <c r="J13" s="990"/>
      <c r="K13" s="991"/>
      <c r="L13" s="999"/>
      <c r="M13" s="999"/>
      <c r="N13" s="999"/>
      <c r="O13" s="1003"/>
      <c r="P13" s="1004"/>
      <c r="Q13" s="1004"/>
      <c r="R13" s="1004"/>
      <c r="S13" s="1004"/>
      <c r="T13" s="1004"/>
      <c r="U13" s="1005"/>
      <c r="W13" s="405" t="s">
        <v>720</v>
      </c>
      <c r="X13" s="405"/>
      <c r="Y13" s="405"/>
      <c r="Z13" s="379"/>
    </row>
    <row r="14" spans="1:26" ht="15" customHeight="1" x14ac:dyDescent="0.25">
      <c r="A14" s="973" t="s">
        <v>19</v>
      </c>
      <c r="B14" s="974"/>
      <c r="C14" s="974"/>
      <c r="D14" s="975"/>
      <c r="E14" s="979" t="s">
        <v>12</v>
      </c>
      <c r="F14" s="980"/>
      <c r="G14" s="980"/>
      <c r="H14" s="980"/>
      <c r="I14" s="992"/>
      <c r="J14" s="993"/>
      <c r="K14" s="994"/>
      <c r="L14" s="999"/>
      <c r="M14" s="999"/>
      <c r="N14" s="999"/>
      <c r="O14" s="1006"/>
      <c r="P14" s="1007"/>
      <c r="Q14" s="1007"/>
      <c r="R14" s="1007"/>
      <c r="S14" s="1007"/>
      <c r="T14" s="1007"/>
      <c r="U14" s="1008"/>
      <c r="W14" s="405" t="s">
        <v>721</v>
      </c>
      <c r="X14" s="405"/>
      <c r="Y14" s="405"/>
      <c r="Z14" s="379"/>
    </row>
    <row r="15" spans="1:26" ht="15" customHeight="1" x14ac:dyDescent="0.25">
      <c r="A15" s="981" t="s">
        <v>20</v>
      </c>
      <c r="B15" s="981"/>
      <c r="C15" s="981"/>
      <c r="D15" s="981"/>
      <c r="E15" s="982" t="s">
        <v>12</v>
      </c>
      <c r="F15" s="982"/>
      <c r="G15" s="982"/>
      <c r="H15" s="221" t="s">
        <v>21</v>
      </c>
      <c r="I15" s="8" t="s">
        <v>12</v>
      </c>
      <c r="J15" s="217" t="s">
        <v>22</v>
      </c>
      <c r="K15" s="9" t="s">
        <v>12</v>
      </c>
      <c r="L15" s="217" t="s">
        <v>23</v>
      </c>
      <c r="M15" s="10" t="s">
        <v>12</v>
      </c>
      <c r="N15" s="217" t="s">
        <v>24</v>
      </c>
      <c r="O15" s="9" t="s">
        <v>3</v>
      </c>
      <c r="P15" s="217" t="s">
        <v>25</v>
      </c>
      <c r="Q15" s="9">
        <v>8000</v>
      </c>
      <c r="R15" s="972"/>
      <c r="S15" s="972"/>
      <c r="T15" s="972"/>
      <c r="U15" s="972"/>
      <c r="W15" s="405" t="s">
        <v>31</v>
      </c>
      <c r="X15" s="405"/>
      <c r="Y15" s="405"/>
      <c r="Z15" s="405"/>
    </row>
    <row r="16" spans="1:26" ht="15" customHeight="1" x14ac:dyDescent="0.25">
      <c r="A16" s="981" t="s">
        <v>27</v>
      </c>
      <c r="B16" s="981"/>
      <c r="C16" s="981"/>
      <c r="D16" s="981"/>
      <c r="E16" s="1009" t="s">
        <v>12</v>
      </c>
      <c r="F16" s="1009"/>
      <c r="G16" s="1009"/>
      <c r="H16" s="221" t="s">
        <v>21</v>
      </c>
      <c r="I16" s="8" t="s">
        <v>12</v>
      </c>
      <c r="J16" s="217" t="s">
        <v>22</v>
      </c>
      <c r="K16" s="9" t="s">
        <v>12</v>
      </c>
      <c r="L16" s="217" t="s">
        <v>23</v>
      </c>
      <c r="M16" s="10" t="s">
        <v>12</v>
      </c>
      <c r="N16" s="217" t="s">
        <v>24</v>
      </c>
      <c r="O16" s="9" t="s">
        <v>3</v>
      </c>
      <c r="P16" s="217" t="s">
        <v>25</v>
      </c>
      <c r="Q16" s="9">
        <v>8000</v>
      </c>
      <c r="R16" s="217" t="s">
        <v>28</v>
      </c>
      <c r="S16" s="9" t="s">
        <v>3</v>
      </c>
      <c r="T16" s="309" t="s">
        <v>29</v>
      </c>
      <c r="U16" s="10" t="s">
        <v>30</v>
      </c>
      <c r="W16" s="405" t="s">
        <v>32</v>
      </c>
      <c r="X16" s="405"/>
      <c r="Y16" s="405"/>
      <c r="Z16" s="379"/>
    </row>
    <row r="17" spans="1:26" ht="9.75" customHeight="1" x14ac:dyDescent="0.25">
      <c r="A17" s="11"/>
      <c r="B17" s="11"/>
      <c r="C17" s="11"/>
      <c r="D17" s="11"/>
      <c r="E17" s="11"/>
      <c r="F17" s="11"/>
      <c r="G17" s="11"/>
      <c r="H17" s="11"/>
      <c r="I17" s="11"/>
      <c r="J17" s="11"/>
      <c r="K17" s="11"/>
      <c r="L17" s="11"/>
      <c r="M17" s="11"/>
      <c r="N17" s="12"/>
      <c r="O17" s="12"/>
      <c r="P17" s="1"/>
      <c r="Q17" s="1"/>
      <c r="R17" s="1"/>
      <c r="S17" s="1"/>
      <c r="T17" s="12"/>
      <c r="U17" s="12"/>
      <c r="W17" s="405" t="s">
        <v>34</v>
      </c>
      <c r="X17" s="405"/>
      <c r="Y17" s="405"/>
      <c r="Z17" s="379"/>
    </row>
    <row r="18" spans="1:26" ht="15.75" customHeight="1" x14ac:dyDescent="0.25">
      <c r="A18" s="983" t="s">
        <v>33</v>
      </c>
      <c r="B18" s="983"/>
      <c r="C18" s="983"/>
      <c r="D18" s="983"/>
      <c r="E18" s="983"/>
      <c r="F18" s="983"/>
      <c r="G18" s="983"/>
      <c r="H18" s="983"/>
      <c r="I18" s="983"/>
      <c r="J18" s="983"/>
      <c r="K18" s="983"/>
      <c r="L18" s="983"/>
      <c r="M18" s="983"/>
      <c r="N18" s="983"/>
      <c r="O18" s="983"/>
      <c r="P18" s="983"/>
      <c r="Q18" s="983"/>
      <c r="R18" s="983"/>
      <c r="S18" s="983"/>
      <c r="T18" s="983"/>
      <c r="U18" s="983"/>
      <c r="W18" s="405" t="s">
        <v>722</v>
      </c>
      <c r="X18" s="405"/>
      <c r="Y18" s="405"/>
      <c r="Z18" s="379"/>
    </row>
    <row r="19" spans="1:26" x14ac:dyDescent="0.25">
      <c r="A19" s="981" t="s">
        <v>35</v>
      </c>
      <c r="B19" s="981"/>
      <c r="C19" s="981"/>
      <c r="D19" s="981"/>
      <c r="E19" s="1009" t="s">
        <v>12</v>
      </c>
      <c r="F19" s="1009"/>
      <c r="G19" s="1009"/>
      <c r="H19" s="1009"/>
      <c r="I19" s="1010"/>
      <c r="J19" s="1010"/>
      <c r="K19" s="1010"/>
      <c r="L19" s="1010"/>
      <c r="M19" s="1010"/>
      <c r="N19" s="1010"/>
      <c r="O19" s="1010"/>
      <c r="P19" s="1010"/>
      <c r="Q19" s="1010"/>
      <c r="R19" s="1010"/>
      <c r="S19" s="1010"/>
      <c r="T19" s="1010"/>
      <c r="U19" s="1010"/>
      <c r="W19" s="405" t="s">
        <v>38</v>
      </c>
      <c r="X19" s="405"/>
      <c r="Y19" s="405"/>
      <c r="Z19" s="379"/>
    </row>
    <row r="20" spans="1:26" x14ac:dyDescent="0.25">
      <c r="A20" s="973" t="s">
        <v>869</v>
      </c>
      <c r="B20" s="974"/>
      <c r="C20" s="974"/>
      <c r="D20" s="975"/>
      <c r="E20" s="1015" t="s">
        <v>12</v>
      </c>
      <c r="F20" s="1016"/>
      <c r="G20" s="1016"/>
      <c r="H20" s="1017"/>
      <c r="I20" s="1010"/>
      <c r="J20" s="1010"/>
      <c r="K20" s="1010"/>
      <c r="L20" s="1010"/>
      <c r="M20" s="1010"/>
      <c r="N20" s="1010"/>
      <c r="O20" s="1010"/>
      <c r="P20" s="1010"/>
      <c r="Q20" s="1010"/>
      <c r="R20" s="1010"/>
      <c r="S20" s="1010"/>
      <c r="T20" s="1010"/>
      <c r="U20" s="1010"/>
      <c r="W20" s="405" t="s">
        <v>723</v>
      </c>
      <c r="X20" s="405"/>
      <c r="Y20" s="405"/>
      <c r="Z20" s="379"/>
    </row>
    <row r="21" spans="1:26" x14ac:dyDescent="0.25">
      <c r="A21" s="981" t="s">
        <v>37</v>
      </c>
      <c r="B21" s="981"/>
      <c r="C21" s="981"/>
      <c r="D21" s="981"/>
      <c r="E21" s="1009" t="s">
        <v>12</v>
      </c>
      <c r="F21" s="1009"/>
      <c r="G21" s="1009"/>
      <c r="H21" s="1009"/>
      <c r="I21" s="1010"/>
      <c r="J21" s="1010"/>
      <c r="K21" s="1010"/>
      <c r="L21" s="1010"/>
      <c r="M21" s="1010"/>
      <c r="N21" s="1010"/>
      <c r="O21" s="1010"/>
      <c r="P21" s="1010"/>
      <c r="Q21" s="1010"/>
      <c r="R21" s="1011"/>
      <c r="S21" s="1011"/>
      <c r="T21" s="1011"/>
      <c r="U21" s="1011"/>
      <c r="W21" s="405" t="s">
        <v>43</v>
      </c>
      <c r="X21" s="405"/>
      <c r="Y21" s="405"/>
      <c r="Z21" s="379"/>
    </row>
    <row r="22" spans="1:26" x14ac:dyDescent="0.25">
      <c r="A22" s="981" t="s">
        <v>39</v>
      </c>
      <c r="B22" s="981"/>
      <c r="C22" s="981"/>
      <c r="D22" s="981"/>
      <c r="E22" s="1009" t="s">
        <v>12</v>
      </c>
      <c r="F22" s="1009"/>
      <c r="G22" s="1009"/>
      <c r="H22" s="221" t="s">
        <v>21</v>
      </c>
      <c r="I22" s="8" t="s">
        <v>12</v>
      </c>
      <c r="J22" s="217" t="s">
        <v>22</v>
      </c>
      <c r="K22" s="9" t="s">
        <v>12</v>
      </c>
      <c r="L22" s="217" t="s">
        <v>23</v>
      </c>
      <c r="M22" s="10" t="s">
        <v>12</v>
      </c>
      <c r="N22" s="217" t="s">
        <v>24</v>
      </c>
      <c r="O22" s="9" t="s">
        <v>3</v>
      </c>
      <c r="P22" s="217" t="s">
        <v>25</v>
      </c>
      <c r="Q22" s="9">
        <v>8000</v>
      </c>
      <c r="R22" s="1021"/>
      <c r="S22" s="1021"/>
      <c r="T22" s="1021"/>
      <c r="U22" s="1021"/>
      <c r="W22" s="379" t="s">
        <v>49</v>
      </c>
      <c r="X22" s="405"/>
      <c r="Y22" s="405"/>
      <c r="Z22" s="379"/>
    </row>
    <row r="23" spans="1:26" x14ac:dyDescent="0.25">
      <c r="A23" s="981" t="s">
        <v>41</v>
      </c>
      <c r="B23" s="981"/>
      <c r="C23" s="981"/>
      <c r="D23" s="981"/>
      <c r="E23" s="1009" t="s">
        <v>12</v>
      </c>
      <c r="F23" s="1009"/>
      <c r="G23" s="1009"/>
      <c r="H23" s="221" t="s">
        <v>21</v>
      </c>
      <c r="I23" s="8" t="s">
        <v>12</v>
      </c>
      <c r="J23" s="217" t="s">
        <v>22</v>
      </c>
      <c r="K23" s="9" t="s">
        <v>12</v>
      </c>
      <c r="L23" s="217" t="s">
        <v>23</v>
      </c>
      <c r="M23" s="10" t="s">
        <v>12</v>
      </c>
      <c r="N23" s="217" t="s">
        <v>24</v>
      </c>
      <c r="O23" s="8" t="s">
        <v>3</v>
      </c>
      <c r="P23" s="217" t="s">
        <v>25</v>
      </c>
      <c r="Q23" s="9">
        <v>8000</v>
      </c>
      <c r="R23" s="1022"/>
      <c r="S23" s="1022"/>
      <c r="T23" s="1022"/>
      <c r="U23" s="1022"/>
      <c r="W23" s="405" t="s">
        <v>724</v>
      </c>
      <c r="X23" s="405"/>
      <c r="Y23" s="405"/>
      <c r="Z23" s="405"/>
    </row>
    <row r="24" spans="1:26" x14ac:dyDescent="0.25">
      <c r="A24" s="981" t="s">
        <v>42</v>
      </c>
      <c r="B24" s="981"/>
      <c r="C24" s="981"/>
      <c r="D24" s="981"/>
      <c r="E24" s="1012" t="s">
        <v>12</v>
      </c>
      <c r="F24" s="1012"/>
      <c r="G24" s="1012"/>
      <c r="H24" s="1012"/>
      <c r="I24" s="1011"/>
      <c r="J24" s="1011"/>
      <c r="K24" s="1011"/>
      <c r="L24" s="1011"/>
      <c r="M24" s="1011"/>
      <c r="N24" s="1011"/>
      <c r="O24" s="1011"/>
      <c r="P24" s="1011"/>
      <c r="Q24" s="1011"/>
      <c r="R24" s="1023"/>
      <c r="S24" s="1023"/>
      <c r="T24" s="1023"/>
      <c r="U24" s="1023"/>
      <c r="W24" s="405" t="s">
        <v>47</v>
      </c>
      <c r="X24" s="405"/>
      <c r="Y24" s="405"/>
      <c r="Z24" s="379"/>
    </row>
    <row r="25" spans="1:26" ht="15" customHeight="1" x14ac:dyDescent="0.25">
      <c r="A25" s="981" t="s">
        <v>44</v>
      </c>
      <c r="B25" s="981"/>
      <c r="C25" s="981"/>
      <c r="D25" s="981"/>
      <c r="E25" s="1012" t="s">
        <v>12</v>
      </c>
      <c r="F25" s="1013"/>
      <c r="G25" s="1013"/>
      <c r="H25" s="1013"/>
      <c r="I25" s="985" t="s">
        <v>45</v>
      </c>
      <c r="J25" s="985"/>
      <c r="K25" s="8" t="s">
        <v>12</v>
      </c>
      <c r="L25" s="217" t="s">
        <v>46</v>
      </c>
      <c r="M25" s="1009" t="s">
        <v>12</v>
      </c>
      <c r="N25" s="1009"/>
      <c r="O25" s="1009"/>
      <c r="P25" s="1009"/>
      <c r="Q25" s="1014"/>
      <c r="R25" s="1014"/>
      <c r="S25" s="1014"/>
      <c r="T25" s="1014"/>
      <c r="U25" s="1014"/>
      <c r="W25" s="379" t="s">
        <v>725</v>
      </c>
      <c r="X25" s="405"/>
      <c r="Y25" s="405"/>
      <c r="Z25" s="406">
        <f>DATE(N5,L5,I5)</f>
        <v>46204</v>
      </c>
    </row>
    <row r="26" spans="1:26" ht="9.75" customHeight="1" x14ac:dyDescent="0.25">
      <c r="A26" s="1018"/>
      <c r="B26" s="1019"/>
      <c r="C26" s="1019"/>
      <c r="D26" s="1019"/>
      <c r="E26" s="1019"/>
      <c r="F26" s="1019"/>
      <c r="G26" s="1019"/>
      <c r="H26" s="1019"/>
      <c r="I26" s="1019"/>
      <c r="J26" s="1019"/>
      <c r="K26" s="1019"/>
      <c r="L26" s="1019"/>
      <c r="M26" s="1019"/>
      <c r="N26" s="1019"/>
      <c r="O26" s="1019"/>
      <c r="P26" s="1019"/>
      <c r="Q26" s="1019"/>
      <c r="R26" s="1019"/>
      <c r="S26" s="1019"/>
      <c r="T26" s="1019"/>
      <c r="U26" s="1020"/>
      <c r="W26" s="405" t="s">
        <v>726</v>
      </c>
      <c r="X26" s="405"/>
      <c r="Y26" s="405"/>
      <c r="Z26" s="379"/>
    </row>
    <row r="27" spans="1:26" x14ac:dyDescent="0.25">
      <c r="A27" s="983" t="s">
        <v>48</v>
      </c>
      <c r="B27" s="983"/>
      <c r="C27" s="983"/>
      <c r="D27" s="983"/>
      <c r="E27" s="983"/>
      <c r="F27" s="983"/>
      <c r="G27" s="983"/>
      <c r="H27" s="983"/>
      <c r="I27" s="983"/>
      <c r="J27" s="983"/>
      <c r="K27" s="983"/>
      <c r="L27" s="983"/>
      <c r="M27" s="983"/>
      <c r="N27" s="983"/>
      <c r="O27" s="983"/>
      <c r="P27" s="983"/>
      <c r="Q27" s="983"/>
      <c r="R27" s="983"/>
      <c r="S27" s="983"/>
      <c r="T27" s="983"/>
      <c r="U27" s="983"/>
      <c r="W27" s="379"/>
      <c r="X27" s="379"/>
      <c r="Y27" s="379"/>
      <c r="Z27" s="379"/>
    </row>
    <row r="28" spans="1:26" x14ac:dyDescent="0.25">
      <c r="A28" s="985" t="s">
        <v>50</v>
      </c>
      <c r="B28" s="985"/>
      <c r="C28" s="985"/>
      <c r="D28" s="985"/>
      <c r="E28" s="1033" t="s">
        <v>13</v>
      </c>
      <c r="F28" s="1033"/>
      <c r="G28" s="1033"/>
      <c r="H28" s="1033"/>
      <c r="I28" s="1033"/>
      <c r="J28" s="1033"/>
      <c r="K28" s="1034" t="s">
        <v>51</v>
      </c>
      <c r="L28" s="1034"/>
      <c r="M28" s="1034"/>
      <c r="N28" s="1034"/>
      <c r="O28" s="1034"/>
      <c r="P28" s="1034"/>
      <c r="Q28" s="1034"/>
      <c r="R28" s="1034"/>
      <c r="S28" s="1034"/>
      <c r="T28" s="1034"/>
      <c r="U28" s="1034"/>
      <c r="W28" s="405"/>
    </row>
    <row r="29" spans="1:26" x14ac:dyDescent="0.25">
      <c r="A29" s="985" t="s">
        <v>52</v>
      </c>
      <c r="B29" s="985"/>
      <c r="C29" s="985"/>
      <c r="D29" s="985"/>
      <c r="E29" s="1033" t="s">
        <v>406</v>
      </c>
      <c r="F29" s="1033"/>
      <c r="G29" s="1033"/>
      <c r="H29" s="1033"/>
      <c r="I29" s="1033"/>
      <c r="J29" s="1033"/>
      <c r="K29" s="13"/>
      <c r="L29" s="14"/>
      <c r="M29" s="14"/>
      <c r="N29" s="14"/>
      <c r="O29" s="14"/>
      <c r="P29" s="14"/>
      <c r="Q29" s="14"/>
      <c r="R29" s="1035"/>
      <c r="S29" s="1035"/>
      <c r="T29" s="1035"/>
      <c r="U29" s="1036"/>
    </row>
    <row r="30" spans="1:26" x14ac:dyDescent="0.25">
      <c r="A30" s="985" t="s">
        <v>53</v>
      </c>
      <c r="B30" s="985"/>
      <c r="C30" s="985"/>
      <c r="D30" s="985"/>
      <c r="E30" s="1009" t="s">
        <v>12</v>
      </c>
      <c r="F30" s="1009"/>
      <c r="G30" s="1009"/>
      <c r="H30" s="221" t="s">
        <v>21</v>
      </c>
      <c r="I30" s="8" t="s">
        <v>12</v>
      </c>
      <c r="J30" s="217" t="s">
        <v>22</v>
      </c>
      <c r="K30" s="9" t="s">
        <v>12</v>
      </c>
      <c r="L30" s="216" t="s">
        <v>23</v>
      </c>
      <c r="M30" s="10" t="s">
        <v>12</v>
      </c>
      <c r="N30" s="973" t="s">
        <v>476</v>
      </c>
      <c r="O30" s="975"/>
      <c r="P30" s="1024" t="s">
        <v>12</v>
      </c>
      <c r="Q30" s="1025"/>
      <c r="R30" s="1037"/>
      <c r="S30" s="1037"/>
      <c r="T30" s="1037"/>
      <c r="U30" s="1038"/>
    </row>
    <row r="31" spans="1:26" x14ac:dyDescent="0.25">
      <c r="A31" s="1026" t="s">
        <v>54</v>
      </c>
      <c r="B31" s="1027"/>
      <c r="C31" s="1027"/>
      <c r="D31" s="1027"/>
      <c r="E31" s="1024" t="s">
        <v>3</v>
      </c>
      <c r="F31" s="1028"/>
      <c r="G31" s="1025"/>
      <c r="H31" s="1029" t="s">
        <v>55</v>
      </c>
      <c r="I31" s="1030"/>
      <c r="J31" s="1024" t="s">
        <v>3</v>
      </c>
      <c r="K31" s="1028"/>
      <c r="L31" s="1025"/>
      <c r="M31" s="1031" t="s">
        <v>56</v>
      </c>
      <c r="N31" s="1032"/>
      <c r="O31" s="1015" t="s">
        <v>30</v>
      </c>
      <c r="P31" s="1016"/>
      <c r="Q31" s="1017"/>
      <c r="R31" s="1037"/>
      <c r="S31" s="1037"/>
      <c r="T31" s="1037"/>
      <c r="U31" s="1038"/>
    </row>
    <row r="32" spans="1:26" x14ac:dyDescent="0.25">
      <c r="A32" s="985" t="s">
        <v>57</v>
      </c>
      <c r="B32" s="985"/>
      <c r="C32" s="985"/>
      <c r="D32" s="985"/>
      <c r="E32" s="216" t="s">
        <v>58</v>
      </c>
      <c r="F32" s="8" t="s">
        <v>12</v>
      </c>
      <c r="G32" s="216" t="s">
        <v>59</v>
      </c>
      <c r="H32" s="8" t="s">
        <v>12</v>
      </c>
      <c r="I32" s="216" t="s">
        <v>60</v>
      </c>
      <c r="J32" s="8" t="s">
        <v>12</v>
      </c>
      <c r="K32" s="216" t="s">
        <v>61</v>
      </c>
      <c r="L32" s="8" t="s">
        <v>12</v>
      </c>
      <c r="M32" s="985" t="s">
        <v>62</v>
      </c>
      <c r="N32" s="985"/>
      <c r="O32" s="1015" t="s">
        <v>12</v>
      </c>
      <c r="P32" s="1017"/>
      <c r="Q32" s="1041"/>
      <c r="R32" s="1037"/>
      <c r="S32" s="1037"/>
      <c r="T32" s="1037"/>
      <c r="U32" s="1038"/>
    </row>
    <row r="33" spans="1:21" x14ac:dyDescent="0.25">
      <c r="A33" s="985" t="s">
        <v>63</v>
      </c>
      <c r="B33" s="985"/>
      <c r="C33" s="985"/>
      <c r="D33" s="985"/>
      <c r="E33" s="1009" t="s">
        <v>12</v>
      </c>
      <c r="F33" s="1009"/>
      <c r="G33" s="1009"/>
      <c r="H33" s="222" t="s">
        <v>64</v>
      </c>
      <c r="I33" s="1043" t="s">
        <v>12</v>
      </c>
      <c r="J33" s="1043"/>
      <c r="K33" s="1043"/>
      <c r="L33" s="1043"/>
      <c r="M33" s="985" t="s">
        <v>25</v>
      </c>
      <c r="N33" s="985"/>
      <c r="O33" s="1043">
        <v>8000</v>
      </c>
      <c r="P33" s="1043"/>
      <c r="Q33" s="1042"/>
      <c r="R33" s="1039"/>
      <c r="S33" s="1039"/>
      <c r="T33" s="1039"/>
      <c r="U33" s="1040"/>
    </row>
    <row r="34" spans="1:21" ht="9.75" customHeight="1" x14ac:dyDescent="0.25">
      <c r="A34" s="1050"/>
      <c r="B34" s="1050"/>
      <c r="C34" s="1050"/>
      <c r="D34" s="1050"/>
      <c r="E34" s="1050"/>
      <c r="F34" s="1050"/>
      <c r="G34" s="1050"/>
      <c r="H34" s="1050"/>
      <c r="I34" s="1050"/>
      <c r="J34" s="1050"/>
      <c r="K34" s="1050"/>
      <c r="L34" s="1050"/>
      <c r="M34" s="1050"/>
      <c r="N34" s="1050"/>
      <c r="O34" s="1050"/>
      <c r="P34" s="1050"/>
      <c r="Q34" s="1050"/>
      <c r="R34" s="1050"/>
      <c r="S34" s="1050"/>
      <c r="T34" s="1050"/>
      <c r="U34" s="1050"/>
    </row>
    <row r="35" spans="1:21" x14ac:dyDescent="0.25">
      <c r="A35" s="983" t="s">
        <v>65</v>
      </c>
      <c r="B35" s="983"/>
      <c r="C35" s="983"/>
      <c r="D35" s="983"/>
      <c r="E35" s="983"/>
      <c r="F35" s="983"/>
      <c r="G35" s="983"/>
      <c r="H35" s="983"/>
      <c r="I35" s="983"/>
      <c r="J35" s="983"/>
      <c r="K35" s="983"/>
      <c r="L35" s="983"/>
      <c r="M35" s="983"/>
      <c r="N35" s="983"/>
      <c r="O35" s="983"/>
      <c r="P35" s="983"/>
      <c r="Q35" s="983"/>
      <c r="R35" s="983"/>
      <c r="S35" s="983"/>
      <c r="T35" s="983"/>
      <c r="U35" s="983"/>
    </row>
    <row r="36" spans="1:21" x14ac:dyDescent="0.25">
      <c r="A36" s="985" t="s">
        <v>66</v>
      </c>
      <c r="B36" s="985"/>
      <c r="C36" s="985"/>
      <c r="D36" s="985"/>
      <c r="E36" s="985"/>
      <c r="F36" s="8">
        <v>6</v>
      </c>
      <c r="G36" s="1051"/>
      <c r="H36" s="1052"/>
      <c r="I36" s="1052"/>
      <c r="J36" s="1052"/>
      <c r="K36" s="1052"/>
      <c r="L36" s="1052"/>
      <c r="M36" s="1052"/>
      <c r="N36" s="1052"/>
      <c r="O36" s="1052"/>
      <c r="P36" s="1052"/>
      <c r="Q36" s="1052"/>
      <c r="R36" s="1052"/>
      <c r="S36" s="1052"/>
      <c r="T36" s="1052"/>
      <c r="U36" s="1052"/>
    </row>
    <row r="37" spans="1:21" x14ac:dyDescent="0.25">
      <c r="A37" s="985" t="s">
        <v>67</v>
      </c>
      <c r="B37" s="985"/>
      <c r="C37" s="985"/>
      <c r="D37" s="985"/>
      <c r="E37" s="985"/>
      <c r="F37" s="1009" t="s">
        <v>3</v>
      </c>
      <c r="G37" s="1009"/>
      <c r="H37" s="1044"/>
      <c r="I37" s="1045"/>
      <c r="J37" s="1045"/>
      <c r="K37" s="1045"/>
      <c r="L37" s="1045"/>
      <c r="M37" s="1045"/>
      <c r="N37" s="1045"/>
      <c r="O37" s="1045"/>
      <c r="P37" s="1045"/>
      <c r="Q37" s="1045"/>
      <c r="R37" s="1045"/>
      <c r="S37" s="1045"/>
      <c r="T37" s="1045"/>
      <c r="U37" s="1046"/>
    </row>
    <row r="38" spans="1:21" x14ac:dyDescent="0.25">
      <c r="A38" s="985" t="s">
        <v>68</v>
      </c>
      <c r="B38" s="985"/>
      <c r="C38" s="985"/>
      <c r="D38" s="985"/>
      <c r="E38" s="985"/>
      <c r="F38" s="1009" t="s">
        <v>69</v>
      </c>
      <c r="G38" s="1009"/>
      <c r="H38" s="1044"/>
      <c r="I38" s="1045"/>
      <c r="J38" s="1045"/>
      <c r="K38" s="1045"/>
      <c r="L38" s="1045"/>
      <c r="M38" s="1045"/>
      <c r="N38" s="1045"/>
      <c r="O38" s="1045"/>
      <c r="P38" s="1045"/>
      <c r="Q38" s="1045"/>
      <c r="R38" s="1045"/>
      <c r="S38" s="1045"/>
      <c r="T38" s="1045"/>
      <c r="U38" s="1046"/>
    </row>
    <row r="39" spans="1:21" ht="15" customHeight="1" x14ac:dyDescent="0.25">
      <c r="A39" s="985" t="s">
        <v>982</v>
      </c>
      <c r="B39" s="985"/>
      <c r="C39" s="985"/>
      <c r="D39" s="985"/>
      <c r="E39" s="985"/>
      <c r="F39" s="1009" t="s">
        <v>983</v>
      </c>
      <c r="G39" s="1009"/>
      <c r="H39" s="1047"/>
      <c r="I39" s="1048"/>
      <c r="J39" s="1048"/>
      <c r="K39" s="1048"/>
      <c r="L39" s="1048"/>
      <c r="M39" s="1048"/>
      <c r="N39" s="1048"/>
      <c r="O39" s="1048"/>
      <c r="P39" s="1048"/>
      <c r="Q39" s="1048"/>
      <c r="R39" s="1048"/>
      <c r="S39" s="1048"/>
      <c r="T39" s="1048"/>
      <c r="U39" s="1049"/>
    </row>
    <row r="40" spans="1:21" ht="9.75" customHeight="1" x14ac:dyDescent="0.25">
      <c r="A40" s="12"/>
      <c r="B40" s="12"/>
      <c r="C40" s="12"/>
      <c r="D40" s="12"/>
      <c r="E40" s="12"/>
      <c r="F40" s="12"/>
      <c r="G40" s="12"/>
      <c r="H40" s="12"/>
      <c r="I40" s="12"/>
      <c r="J40" s="12"/>
      <c r="K40" s="12"/>
      <c r="L40" s="12"/>
      <c r="M40" s="12"/>
      <c r="N40" s="12"/>
      <c r="O40" s="12"/>
      <c r="P40" s="12"/>
      <c r="Q40" s="4"/>
      <c r="R40" s="4"/>
      <c r="S40" s="4"/>
      <c r="T40" s="12"/>
      <c r="U40" s="12"/>
    </row>
    <row r="41" spans="1:21" x14ac:dyDescent="0.25">
      <c r="A41" s="1056" t="s">
        <v>407</v>
      </c>
      <c r="B41" s="1057"/>
      <c r="C41" s="1057"/>
      <c r="D41" s="1057"/>
      <c r="E41" s="1057"/>
      <c r="F41" s="1057"/>
      <c r="G41" s="1057"/>
      <c r="H41" s="1057"/>
      <c r="I41" s="1057"/>
      <c r="J41" s="1057"/>
      <c r="K41" s="1057"/>
      <c r="L41" s="1057"/>
      <c r="M41" s="1057"/>
      <c r="N41" s="1057"/>
      <c r="O41" s="1057"/>
      <c r="P41" s="1057"/>
      <c r="Q41" s="1057"/>
      <c r="R41" s="1057"/>
      <c r="S41" s="1057"/>
      <c r="T41" s="1057"/>
      <c r="U41" s="1058"/>
    </row>
    <row r="42" spans="1:21" x14ac:dyDescent="0.25">
      <c r="A42" s="1059"/>
      <c r="B42" s="1060"/>
      <c r="C42" s="1060"/>
      <c r="D42" s="1060"/>
      <c r="E42" s="1060"/>
      <c r="F42" s="1060"/>
      <c r="G42" s="1060"/>
      <c r="H42" s="1060"/>
      <c r="I42" s="1060"/>
      <c r="J42" s="1060"/>
      <c r="K42" s="1060"/>
      <c r="L42" s="1060"/>
      <c r="M42" s="1060"/>
      <c r="N42" s="1060"/>
      <c r="O42" s="1060"/>
      <c r="P42" s="1060"/>
      <c r="Q42" s="1060"/>
      <c r="R42" s="1060"/>
      <c r="S42" s="1060"/>
      <c r="T42" s="1060"/>
      <c r="U42" s="1061"/>
    </row>
    <row r="43" spans="1:21" x14ac:dyDescent="0.25">
      <c r="A43" s="985" t="s">
        <v>70</v>
      </c>
      <c r="B43" s="1062"/>
      <c r="C43" s="1062"/>
      <c r="D43" s="1062"/>
      <c r="E43" s="1063" t="s">
        <v>71</v>
      </c>
      <c r="F43" s="1064"/>
      <c r="G43" s="1064"/>
      <c r="H43" s="1064"/>
      <c r="I43" s="1064"/>
      <c r="J43" s="1064"/>
      <c r="K43" s="1064"/>
      <c r="L43" s="1064"/>
      <c r="M43" s="1064"/>
      <c r="N43" s="1064"/>
      <c r="O43" s="1064"/>
      <c r="P43" s="1064"/>
      <c r="Q43" s="1064"/>
      <c r="R43" s="1064"/>
      <c r="S43" s="1064"/>
      <c r="T43" s="1064"/>
      <c r="U43" s="1065"/>
    </row>
    <row r="44" spans="1:21" ht="15.75" thickBot="1" x14ac:dyDescent="0.3">
      <c r="A44" s="15"/>
      <c r="B44" s="12"/>
      <c r="C44" s="12"/>
      <c r="D44" s="12"/>
      <c r="E44" s="12"/>
      <c r="F44" s="12"/>
      <c r="G44" s="12"/>
      <c r="H44" s="12"/>
      <c r="I44" s="12"/>
      <c r="J44" s="12"/>
      <c r="K44" s="12"/>
      <c r="L44" s="12"/>
      <c r="M44" s="12"/>
      <c r="N44" s="12"/>
      <c r="O44" s="12"/>
      <c r="P44" s="12"/>
      <c r="Q44" s="12"/>
      <c r="R44" s="12"/>
      <c r="S44" s="12"/>
      <c r="T44" s="12"/>
      <c r="U44" s="12"/>
    </row>
    <row r="45" spans="1:21" ht="48.75" customHeight="1" thickBot="1" x14ac:dyDescent="0.3">
      <c r="A45" s="1066" t="s">
        <v>964</v>
      </c>
      <c r="B45" s="1067"/>
      <c r="C45" s="1067"/>
      <c r="D45" s="1067"/>
      <c r="E45" s="1067"/>
      <c r="F45" s="1067"/>
      <c r="G45" s="1067"/>
      <c r="H45" s="1067"/>
      <c r="I45" s="1067"/>
      <c r="J45" s="1067"/>
      <c r="K45" s="1067"/>
      <c r="L45" s="1067"/>
      <c r="M45" s="1067"/>
      <c r="N45" s="1067"/>
      <c r="O45" s="1067"/>
      <c r="P45" s="1067"/>
      <c r="Q45" s="1067"/>
      <c r="R45" s="1067"/>
      <c r="S45" s="1067"/>
      <c r="T45" s="1067"/>
      <c r="U45" s="1068"/>
    </row>
    <row r="46" spans="1:21" x14ac:dyDescent="0.25">
      <c r="A46" s="16"/>
      <c r="B46" s="17"/>
      <c r="C46" s="17"/>
      <c r="D46" s="17"/>
      <c r="E46" s="17"/>
      <c r="F46" s="17"/>
      <c r="G46" s="17"/>
      <c r="H46" s="17"/>
      <c r="I46" s="17"/>
      <c r="J46" s="17"/>
      <c r="K46" s="17"/>
      <c r="L46" s="17"/>
      <c r="M46" s="17"/>
      <c r="N46" s="17"/>
      <c r="O46" s="17"/>
      <c r="P46" s="17"/>
      <c r="Q46" s="12"/>
      <c r="R46" s="12"/>
      <c r="S46" s="12"/>
      <c r="T46" s="12"/>
      <c r="U46" s="12"/>
    </row>
    <row r="47" spans="1:21" ht="22.5" customHeight="1" x14ac:dyDescent="0.25">
      <c r="A47" s="1055" t="s">
        <v>868</v>
      </c>
      <c r="B47" s="1055"/>
      <c r="C47" s="1055"/>
      <c r="D47" s="1055"/>
      <c r="E47" s="18" t="s">
        <v>12</v>
      </c>
      <c r="F47" s="19" t="s">
        <v>73</v>
      </c>
      <c r="G47" s="20"/>
      <c r="H47" s="1055" t="s">
        <v>72</v>
      </c>
      <c r="I47" s="1055"/>
      <c r="J47" s="1055"/>
      <c r="K47" s="1055"/>
      <c r="L47" s="18" t="s">
        <v>12</v>
      </c>
      <c r="M47" s="19" t="s">
        <v>73</v>
      </c>
      <c r="N47" s="12"/>
      <c r="O47" s="1055" t="s">
        <v>965</v>
      </c>
      <c r="P47" s="1055"/>
      <c r="Q47" s="1055"/>
      <c r="R47" s="1055"/>
      <c r="S47" s="18" t="s">
        <v>12</v>
      </c>
      <c r="T47" s="19" t="s">
        <v>73</v>
      </c>
      <c r="U47" s="12"/>
    </row>
    <row r="48" spans="1:21" x14ac:dyDescent="0.25">
      <c r="A48" s="1053"/>
      <c r="B48" s="1054"/>
      <c r="C48" s="1054"/>
      <c r="D48" s="1054"/>
      <c r="E48" s="12"/>
      <c r="F48" s="12"/>
      <c r="G48" s="12"/>
      <c r="H48" s="12"/>
      <c r="I48" s="12"/>
      <c r="J48" s="12"/>
      <c r="K48" s="12"/>
      <c r="L48" s="12"/>
      <c r="M48" s="12"/>
      <c r="N48" s="12"/>
      <c r="O48" s="12"/>
      <c r="P48" s="12"/>
      <c r="Q48" s="12"/>
      <c r="R48" s="12"/>
      <c r="S48" s="12"/>
      <c r="T48" s="12"/>
      <c r="U48" s="12"/>
    </row>
    <row r="49" spans="1:21" x14ac:dyDescent="0.25">
      <c r="A49" s="21"/>
      <c r="B49" s="12"/>
      <c r="C49" s="12"/>
      <c r="D49" s="12"/>
      <c r="E49" s="12"/>
      <c r="F49" s="12"/>
      <c r="G49" s="12"/>
      <c r="H49" s="12"/>
      <c r="I49" s="12"/>
      <c r="J49" s="12"/>
      <c r="K49" s="12"/>
      <c r="L49" s="12"/>
      <c r="M49" s="12"/>
      <c r="N49" s="12"/>
      <c r="O49" s="12"/>
      <c r="P49" s="12"/>
      <c r="Q49" s="12"/>
      <c r="R49" s="12"/>
      <c r="S49" s="12"/>
      <c r="T49" s="12"/>
      <c r="U49" s="12"/>
    </row>
    <row r="50" spans="1:21" ht="22.5" customHeight="1" x14ac:dyDescent="0.25">
      <c r="A50" s="1055" t="s">
        <v>74</v>
      </c>
      <c r="B50" s="1055"/>
      <c r="C50" s="1055"/>
      <c r="D50" s="1055"/>
      <c r="E50" s="22" t="s">
        <v>12</v>
      </c>
      <c r="F50" s="12"/>
      <c r="G50" s="952" t="s">
        <v>75</v>
      </c>
      <c r="H50" s="952"/>
      <c r="I50" s="22" t="s">
        <v>12</v>
      </c>
      <c r="J50" s="12"/>
      <c r="K50" s="952" t="s">
        <v>871</v>
      </c>
      <c r="L50" s="952"/>
      <c r="M50" s="952"/>
      <c r="N50" s="22" t="s">
        <v>12</v>
      </c>
      <c r="O50" s="12"/>
      <c r="P50" s="952" t="s">
        <v>873</v>
      </c>
      <c r="Q50" s="952"/>
      <c r="R50" s="952"/>
      <c r="S50" s="22" t="s">
        <v>12</v>
      </c>
      <c r="T50" s="12"/>
      <c r="U50" s="12"/>
    </row>
    <row r="51" spans="1:21" ht="22.5" customHeight="1" x14ac:dyDescent="0.25">
      <c r="A51" s="1069"/>
      <c r="B51" s="1069"/>
      <c r="C51" s="1069"/>
      <c r="D51" s="1069"/>
      <c r="E51" s="1069"/>
      <c r="F51" s="12"/>
      <c r="G51" s="952" t="s">
        <v>76</v>
      </c>
      <c r="H51" s="952"/>
      <c r="I51" s="22" t="s">
        <v>12</v>
      </c>
      <c r="J51" s="12"/>
      <c r="K51" s="952" t="s">
        <v>735</v>
      </c>
      <c r="L51" s="952"/>
      <c r="M51" s="952"/>
      <c r="N51" s="22" t="s">
        <v>12</v>
      </c>
      <c r="O51" s="12"/>
      <c r="P51" s="952" t="s">
        <v>874</v>
      </c>
      <c r="Q51" s="952"/>
      <c r="R51" s="952"/>
      <c r="S51" s="22" t="s">
        <v>12</v>
      </c>
      <c r="T51" s="12"/>
      <c r="U51" s="12"/>
    </row>
    <row r="52" spans="1:21" ht="22.5" customHeight="1" x14ac:dyDescent="0.25">
      <c r="A52" s="1055" t="s">
        <v>77</v>
      </c>
      <c r="B52" s="1055"/>
      <c r="C52" s="1055"/>
      <c r="D52" s="1055"/>
      <c r="E52" s="22" t="s">
        <v>12</v>
      </c>
      <c r="F52" s="12"/>
      <c r="G52" s="952" t="s">
        <v>78</v>
      </c>
      <c r="H52" s="952"/>
      <c r="I52" s="22" t="s">
        <v>12</v>
      </c>
      <c r="J52" s="12"/>
      <c r="K52" s="952" t="s">
        <v>872</v>
      </c>
      <c r="L52" s="952"/>
      <c r="M52" s="952"/>
      <c r="N52" s="22" t="s">
        <v>12</v>
      </c>
      <c r="O52" s="12"/>
      <c r="P52" s="952" t="s">
        <v>875</v>
      </c>
      <c r="Q52" s="952"/>
      <c r="R52" s="952"/>
      <c r="S52" s="22" t="s">
        <v>12</v>
      </c>
      <c r="T52" s="12"/>
      <c r="U52" s="12"/>
    </row>
    <row r="53" spans="1:21" ht="15" customHeight="1" x14ac:dyDescent="0.25">
      <c r="A53" s="1080"/>
      <c r="B53" s="1054"/>
      <c r="C53" s="1054"/>
      <c r="D53" s="1054"/>
      <c r="E53" s="12"/>
      <c r="F53" s="12"/>
      <c r="G53" s="12"/>
      <c r="H53" s="12"/>
      <c r="I53" s="12"/>
      <c r="J53" s="12"/>
      <c r="K53" s="12"/>
      <c r="L53" s="12"/>
      <c r="M53" s="12"/>
      <c r="N53" s="12"/>
      <c r="O53" s="12"/>
      <c r="P53" s="12"/>
      <c r="Q53" s="12"/>
      <c r="R53" s="12"/>
      <c r="S53" s="12"/>
      <c r="T53" s="12"/>
      <c r="U53" s="12"/>
    </row>
    <row r="54" spans="1:21" ht="15" customHeight="1" x14ac:dyDescent="0.25">
      <c r="A54" s="1081" t="s">
        <v>79</v>
      </c>
      <c r="B54" s="1081"/>
      <c r="C54" s="1082" t="s">
        <v>12</v>
      </c>
      <c r="D54" s="1082"/>
      <c r="E54" s="1082"/>
      <c r="F54" s="1082"/>
      <c r="G54" s="1082"/>
      <c r="H54" s="1082"/>
      <c r="I54" s="1082"/>
      <c r="J54" s="1082"/>
      <c r="K54" s="1082"/>
      <c r="L54" s="1082"/>
      <c r="M54" s="1082"/>
      <c r="N54" s="1082"/>
      <c r="O54" s="12"/>
      <c r="P54" s="12"/>
      <c r="Q54" s="12"/>
      <c r="R54" s="12"/>
      <c r="S54" s="12"/>
      <c r="T54" s="12"/>
      <c r="U54" s="12"/>
    </row>
    <row r="55" spans="1:21" ht="15" customHeight="1" x14ac:dyDescent="0.25">
      <c r="A55" s="1070" t="s">
        <v>80</v>
      </c>
      <c r="B55" s="1071"/>
      <c r="C55" s="1071"/>
      <c r="D55" s="1072"/>
      <c r="E55" s="219" t="s">
        <v>81</v>
      </c>
      <c r="F55" s="23" t="s">
        <v>12</v>
      </c>
      <c r="G55" s="218" t="s">
        <v>82</v>
      </c>
      <c r="H55" s="23" t="s">
        <v>12</v>
      </c>
      <c r="I55" s="218" t="s">
        <v>83</v>
      </c>
      <c r="J55" s="23" t="s">
        <v>12</v>
      </c>
      <c r="K55" s="12"/>
      <c r="L55" s="24"/>
      <c r="M55" s="25"/>
      <c r="N55" s="12"/>
      <c r="O55" s="12"/>
      <c r="P55" s="12"/>
      <c r="Q55" s="12"/>
      <c r="R55" s="12"/>
      <c r="S55" s="12"/>
      <c r="T55" s="12"/>
      <c r="U55" s="12"/>
    </row>
    <row r="56" spans="1:21" ht="15" customHeight="1" x14ac:dyDescent="0.25">
      <c r="A56" s="12"/>
      <c r="B56" s="12"/>
      <c r="C56" s="12"/>
      <c r="D56" s="12"/>
      <c r="E56" s="12"/>
      <c r="F56" s="12"/>
      <c r="G56" s="12"/>
      <c r="H56" s="12"/>
      <c r="I56" s="12"/>
      <c r="J56" s="12"/>
      <c r="K56" s="12"/>
      <c r="L56" s="12"/>
      <c r="M56" s="12"/>
      <c r="N56" s="25"/>
      <c r="O56" s="12"/>
      <c r="P56" s="12"/>
      <c r="Q56" s="12"/>
      <c r="R56" s="12"/>
      <c r="S56" s="12"/>
      <c r="T56" s="12"/>
      <c r="U56" s="12"/>
    </row>
    <row r="57" spans="1:21" ht="15" customHeight="1" x14ac:dyDescent="0.25">
      <c r="A57" s="1073" t="s">
        <v>84</v>
      </c>
      <c r="B57" s="1074"/>
      <c r="C57" s="1074"/>
      <c r="D57" s="1074"/>
      <c r="E57" s="1074"/>
      <c r="F57" s="1074"/>
      <c r="G57" s="12"/>
      <c r="H57" s="1073" t="s">
        <v>85</v>
      </c>
      <c r="I57" s="1074"/>
      <c r="J57" s="1074"/>
      <c r="K57" s="1074"/>
      <c r="L57" s="1074"/>
      <c r="M57" s="1074"/>
      <c r="N57" s="1074"/>
      <c r="O57" s="12"/>
      <c r="P57" s="12"/>
      <c r="Q57" s="12"/>
      <c r="R57" s="12"/>
      <c r="S57" s="12"/>
      <c r="T57" s="12"/>
      <c r="U57" s="12"/>
    </row>
    <row r="58" spans="1:21" ht="15" customHeight="1" x14ac:dyDescent="0.25">
      <c r="A58" s="12"/>
      <c r="B58" s="12"/>
      <c r="C58" s="12"/>
      <c r="D58" s="12"/>
      <c r="E58" s="12"/>
      <c r="F58" s="12"/>
      <c r="G58" s="12"/>
      <c r="H58" s="12"/>
      <c r="I58" s="12"/>
      <c r="J58" s="12"/>
      <c r="K58" s="12"/>
      <c r="L58" s="12"/>
      <c r="M58" s="12"/>
      <c r="N58" s="12"/>
      <c r="O58" s="12"/>
      <c r="P58" s="12"/>
      <c r="Q58" s="12"/>
      <c r="R58" s="12"/>
      <c r="S58" s="12"/>
      <c r="T58" s="12"/>
      <c r="U58" s="12"/>
    </row>
    <row r="59" spans="1:21" ht="15" customHeight="1" x14ac:dyDescent="0.25">
      <c r="A59" s="1075" t="s">
        <v>86</v>
      </c>
      <c r="B59" s="1075"/>
      <c r="C59" s="1075"/>
      <c r="D59" s="1076" t="s">
        <v>12</v>
      </c>
      <c r="E59" s="1076"/>
      <c r="F59" s="1076"/>
      <c r="G59" s="12"/>
      <c r="H59" s="1077" t="s">
        <v>87</v>
      </c>
      <c r="I59" s="1078"/>
      <c r="J59" s="1078"/>
      <c r="K59" s="1079"/>
      <c r="L59" s="1076" t="s">
        <v>12</v>
      </c>
      <c r="M59" s="1076"/>
      <c r="N59" s="1076"/>
      <c r="O59" s="12"/>
      <c r="P59" s="12"/>
      <c r="Q59" s="12"/>
      <c r="R59" s="12"/>
      <c r="S59" s="12"/>
      <c r="T59" s="12"/>
      <c r="U59" s="12"/>
    </row>
    <row r="60" spans="1:21" ht="15" customHeight="1" x14ac:dyDescent="0.25">
      <c r="A60" s="12"/>
      <c r="B60" s="12"/>
      <c r="C60" s="12"/>
      <c r="D60" s="12"/>
      <c r="E60" s="12"/>
      <c r="F60" s="12"/>
      <c r="G60" s="12"/>
      <c r="H60" s="12"/>
      <c r="I60" s="12"/>
      <c r="J60" s="12"/>
      <c r="K60" s="12"/>
      <c r="L60" s="12"/>
      <c r="M60" s="12"/>
      <c r="N60" s="12"/>
      <c r="O60" s="12"/>
      <c r="P60" s="12"/>
      <c r="Q60" s="12"/>
      <c r="R60" s="12"/>
      <c r="S60" s="12"/>
      <c r="T60" s="12"/>
      <c r="U60" s="12"/>
    </row>
    <row r="61" spans="1:21" ht="15" customHeight="1" x14ac:dyDescent="0.25">
      <c r="A61" s="1075" t="s">
        <v>88</v>
      </c>
      <c r="B61" s="1075"/>
      <c r="C61" s="1075"/>
      <c r="D61" s="1076" t="s">
        <v>12</v>
      </c>
      <c r="E61" s="1076"/>
      <c r="F61" s="1076"/>
      <c r="G61" s="12"/>
      <c r="H61" s="1075" t="s">
        <v>88</v>
      </c>
      <c r="I61" s="1075"/>
      <c r="J61" s="1075"/>
      <c r="K61" s="1075"/>
      <c r="L61" s="1076" t="s">
        <v>12</v>
      </c>
      <c r="M61" s="1076"/>
      <c r="N61" s="1076"/>
      <c r="O61" s="12"/>
      <c r="P61" s="12"/>
      <c r="Q61" s="12"/>
      <c r="R61" s="12"/>
      <c r="S61" s="12"/>
      <c r="T61" s="12"/>
      <c r="U61" s="12"/>
    </row>
    <row r="62" spans="1:21" ht="15" customHeight="1" x14ac:dyDescent="0.25">
      <c r="A62" s="12"/>
      <c r="B62" s="12"/>
      <c r="C62" s="12"/>
      <c r="D62" s="12"/>
      <c r="E62" s="12"/>
      <c r="F62" s="12"/>
      <c r="G62" s="12"/>
      <c r="H62" s="26"/>
      <c r="I62" s="26"/>
      <c r="J62" s="26"/>
      <c r="K62" s="26"/>
      <c r="L62" s="12"/>
      <c r="M62" s="12"/>
      <c r="N62" s="12"/>
      <c r="O62" s="12"/>
      <c r="P62" s="12"/>
      <c r="Q62" s="12"/>
      <c r="R62" s="12"/>
      <c r="S62" s="12"/>
      <c r="T62" s="12"/>
      <c r="U62" s="12"/>
    </row>
    <row r="63" spans="1:21" ht="15" customHeight="1" x14ac:dyDescent="0.25">
      <c r="A63" s="1075" t="s">
        <v>89</v>
      </c>
      <c r="B63" s="1075"/>
      <c r="C63" s="1075"/>
      <c r="D63" s="1076" t="s">
        <v>12</v>
      </c>
      <c r="E63" s="1076"/>
      <c r="F63" s="1076"/>
      <c r="G63" s="12"/>
      <c r="H63" s="1075" t="s">
        <v>89</v>
      </c>
      <c r="I63" s="1075"/>
      <c r="J63" s="1075"/>
      <c r="K63" s="1075"/>
      <c r="L63" s="1076" t="s">
        <v>12</v>
      </c>
      <c r="M63" s="1076"/>
      <c r="N63" s="1076"/>
      <c r="O63" s="12"/>
      <c r="P63" s="12"/>
      <c r="Q63" s="12"/>
      <c r="R63" s="12"/>
      <c r="S63" s="12"/>
      <c r="T63" s="12"/>
      <c r="U63" s="12"/>
    </row>
    <row r="64" spans="1:21" ht="15" customHeight="1" x14ac:dyDescent="0.25">
      <c r="A64" s="12"/>
      <c r="B64" s="12"/>
      <c r="C64" s="12"/>
      <c r="D64" s="12"/>
      <c r="E64" s="12"/>
      <c r="F64" s="12"/>
      <c r="G64" s="12"/>
      <c r="H64" s="12"/>
      <c r="I64" s="12"/>
      <c r="J64" s="12"/>
      <c r="K64" s="12"/>
      <c r="L64" s="12"/>
      <c r="M64" s="12"/>
      <c r="N64" s="12"/>
      <c r="O64" s="12"/>
      <c r="P64" s="12"/>
      <c r="Q64" s="12"/>
      <c r="R64" s="12"/>
      <c r="S64" s="12"/>
      <c r="T64" s="12"/>
      <c r="U64" s="12"/>
    </row>
    <row r="65" spans="1:21" ht="15" customHeight="1" x14ac:dyDescent="0.25">
      <c r="A65" s="1075" t="s">
        <v>90</v>
      </c>
      <c r="B65" s="1075"/>
      <c r="C65" s="1075"/>
      <c r="D65" s="1076">
        <v>8</v>
      </c>
      <c r="E65" s="1076"/>
      <c r="F65" s="1076"/>
      <c r="G65" s="12"/>
      <c r="H65" s="1075" t="s">
        <v>91</v>
      </c>
      <c r="I65" s="1075"/>
      <c r="J65" s="1075"/>
      <c r="K65" s="1075"/>
      <c r="L65" s="1076" t="s">
        <v>12</v>
      </c>
      <c r="M65" s="1076"/>
      <c r="N65" s="1076"/>
      <c r="O65" s="12"/>
      <c r="P65" s="12"/>
      <c r="Q65" s="12"/>
      <c r="R65" s="12"/>
      <c r="S65" s="12"/>
      <c r="T65" s="12"/>
      <c r="U65" s="12"/>
    </row>
    <row r="66" spans="1:21" ht="15" customHeight="1" x14ac:dyDescent="0.25">
      <c r="A66" s="12"/>
      <c r="B66" s="12"/>
      <c r="C66" s="12"/>
      <c r="D66" s="12"/>
      <c r="E66" s="12"/>
      <c r="F66" s="12"/>
      <c r="G66" s="12"/>
      <c r="H66" s="12"/>
      <c r="I66" s="12"/>
      <c r="J66" s="12"/>
      <c r="K66" s="12"/>
      <c r="L66" s="12"/>
      <c r="M66" s="12"/>
      <c r="N66" s="12"/>
      <c r="O66" s="12"/>
    </row>
    <row r="67" spans="1:21" x14ac:dyDescent="0.25">
      <c r="A67" s="12"/>
      <c r="B67" s="12"/>
      <c r="C67" s="12"/>
      <c r="D67" s="12"/>
      <c r="E67" s="12"/>
      <c r="F67" s="12"/>
      <c r="G67" s="12"/>
      <c r="H67" s="12"/>
      <c r="I67" s="12"/>
      <c r="J67" s="12"/>
      <c r="K67" s="12"/>
      <c r="L67" s="12"/>
      <c r="M67" s="12"/>
      <c r="N67" s="12"/>
      <c r="O67" s="12"/>
    </row>
  </sheetData>
  <sheetProtection algorithmName="SHA-512" hashValue="GfaZzxa4IUdjSz4Fwpgqu/dHPIj0OdkiG3miiF1vd097KpE6J+z+BfFArbN/zxPKZ+EtgAylPngYnscpiJkgMw==" saltValue="aLrp3wwJHGpyENfvPX7diA==" spinCount="100000" sheet="1" selectLockedCells="1"/>
  <mergeCells count="134">
    <mergeCell ref="A65:C65"/>
    <mergeCell ref="D65:F65"/>
    <mergeCell ref="H65:K65"/>
    <mergeCell ref="L65:N65"/>
    <mergeCell ref="A61:C61"/>
    <mergeCell ref="D61:F61"/>
    <mergeCell ref="H61:K61"/>
    <mergeCell ref="L61:N61"/>
    <mergeCell ref="A63:C63"/>
    <mergeCell ref="D63:F63"/>
    <mergeCell ref="H63:K63"/>
    <mergeCell ref="L63:N63"/>
    <mergeCell ref="A55:D55"/>
    <mergeCell ref="A57:F57"/>
    <mergeCell ref="H57:N57"/>
    <mergeCell ref="A59:C59"/>
    <mergeCell ref="D59:F59"/>
    <mergeCell ref="H59:K59"/>
    <mergeCell ref="L59:N59"/>
    <mergeCell ref="A52:D52"/>
    <mergeCell ref="G52:H52"/>
    <mergeCell ref="K52:M52"/>
    <mergeCell ref="A53:D53"/>
    <mergeCell ref="A54:B54"/>
    <mergeCell ref="C54:N54"/>
    <mergeCell ref="A48:D48"/>
    <mergeCell ref="A50:D50"/>
    <mergeCell ref="G50:H50"/>
    <mergeCell ref="K50:M50"/>
    <mergeCell ref="G51:H51"/>
    <mergeCell ref="K51:M51"/>
    <mergeCell ref="A41:U42"/>
    <mergeCell ref="A43:D43"/>
    <mergeCell ref="E43:U43"/>
    <mergeCell ref="A45:U45"/>
    <mergeCell ref="A47:D47"/>
    <mergeCell ref="A51:E51"/>
    <mergeCell ref="H47:K47"/>
    <mergeCell ref="P50:R50"/>
    <mergeCell ref="P51:R51"/>
    <mergeCell ref="O47:R47"/>
    <mergeCell ref="A39:E39"/>
    <mergeCell ref="F39:G39"/>
    <mergeCell ref="H37:U39"/>
    <mergeCell ref="M33:N33"/>
    <mergeCell ref="O33:P33"/>
    <mergeCell ref="A34:U34"/>
    <mergeCell ref="A35:U35"/>
    <mergeCell ref="A36:E36"/>
    <mergeCell ref="G36:U36"/>
    <mergeCell ref="A37:E37"/>
    <mergeCell ref="F37:G37"/>
    <mergeCell ref="A38:E38"/>
    <mergeCell ref="F38:G38"/>
    <mergeCell ref="P30:Q30"/>
    <mergeCell ref="A31:D31"/>
    <mergeCell ref="E31:G31"/>
    <mergeCell ref="H31:I31"/>
    <mergeCell ref="J31:L31"/>
    <mergeCell ref="M31:N31"/>
    <mergeCell ref="O31:Q31"/>
    <mergeCell ref="A27:U27"/>
    <mergeCell ref="A28:D28"/>
    <mergeCell ref="E28:J28"/>
    <mergeCell ref="K28:U28"/>
    <mergeCell ref="A29:D29"/>
    <mergeCell ref="E29:J29"/>
    <mergeCell ref="R29:U33"/>
    <mergeCell ref="A30:D30"/>
    <mergeCell ref="E30:G30"/>
    <mergeCell ref="N30:O30"/>
    <mergeCell ref="A32:D32"/>
    <mergeCell ref="M32:N32"/>
    <mergeCell ref="O32:P32"/>
    <mergeCell ref="Q32:Q33"/>
    <mergeCell ref="A33:D33"/>
    <mergeCell ref="E33:G33"/>
    <mergeCell ref="I33:L33"/>
    <mergeCell ref="A26:U26"/>
    <mergeCell ref="A22:D22"/>
    <mergeCell ref="E22:G22"/>
    <mergeCell ref="R22:U23"/>
    <mergeCell ref="A23:D23"/>
    <mergeCell ref="E23:G23"/>
    <mergeCell ref="A24:D24"/>
    <mergeCell ref="E24:H24"/>
    <mergeCell ref="I24:U24"/>
    <mergeCell ref="A18:U18"/>
    <mergeCell ref="A19:D19"/>
    <mergeCell ref="E19:H19"/>
    <mergeCell ref="I19:U21"/>
    <mergeCell ref="A21:D21"/>
    <mergeCell ref="E21:H21"/>
    <mergeCell ref="A25:D25"/>
    <mergeCell ref="E25:H25"/>
    <mergeCell ref="I25:J25"/>
    <mergeCell ref="M25:P25"/>
    <mergeCell ref="Q25:U25"/>
    <mergeCell ref="A20:D20"/>
    <mergeCell ref="E20:H20"/>
    <mergeCell ref="R15:U15"/>
    <mergeCell ref="I10:K14"/>
    <mergeCell ref="I8:K8"/>
    <mergeCell ref="L8:N8"/>
    <mergeCell ref="L10:N14"/>
    <mergeCell ref="O8:U14"/>
    <mergeCell ref="A9:D9"/>
    <mergeCell ref="E9:H9"/>
    <mergeCell ref="A16:D16"/>
    <mergeCell ref="E16:G16"/>
    <mergeCell ref="P52:R52"/>
    <mergeCell ref="L9:N9"/>
    <mergeCell ref="A1:U2"/>
    <mergeCell ref="A3:N3"/>
    <mergeCell ref="A4:U4"/>
    <mergeCell ref="A5:D5"/>
    <mergeCell ref="E5:G5"/>
    <mergeCell ref="I5:J5"/>
    <mergeCell ref="O5:U5"/>
    <mergeCell ref="A13:D13"/>
    <mergeCell ref="E13:H13"/>
    <mergeCell ref="A14:D14"/>
    <mergeCell ref="E14:H14"/>
    <mergeCell ref="A15:D15"/>
    <mergeCell ref="E15:G15"/>
    <mergeCell ref="A7:U7"/>
    <mergeCell ref="A8:D8"/>
    <mergeCell ref="E8:H8"/>
    <mergeCell ref="A10:D10"/>
    <mergeCell ref="E10:H10"/>
    <mergeCell ref="A11:D11"/>
    <mergeCell ref="E11:H11"/>
    <mergeCell ref="A12:D12"/>
    <mergeCell ref="E12:H12"/>
  </mergeCells>
  <dataValidations disablePrompts="1" count="1">
    <dataValidation type="list" allowBlank="1" showInputMessage="1" showErrorMessage="1" sqref="E28:J28" xr:uid="{9902B0C5-2D5C-49C9-9397-199E73343AFD}">
      <formula1>$W$8:$W$28</formula1>
    </dataValidation>
  </dataValidations>
  <hyperlinks>
    <hyperlink ref="E14" r:id="rId1" display="elmail@elmail.com" xr:uid="{1E1742E0-D96B-4B66-9E1E-90CD69016F70}"/>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646A3-48B3-413A-B1F1-3FF390D55C29}">
  <sheetPr codeName="Hoja2">
    <tabColor theme="7" tint="0.59999389629810485"/>
  </sheetPr>
  <dimension ref="A1:AE234"/>
  <sheetViews>
    <sheetView zoomScaleNormal="100" workbookViewId="0">
      <selection activeCell="D74" sqref="D74"/>
    </sheetView>
  </sheetViews>
  <sheetFormatPr baseColWidth="10" defaultRowHeight="15" x14ac:dyDescent="0.25"/>
  <cols>
    <col min="6" max="6" width="12.28515625" bestFit="1" customWidth="1"/>
    <col min="11" max="11" width="11.7109375" bestFit="1" customWidth="1"/>
    <col min="13" max="13" width="25.85546875" bestFit="1" customWidth="1"/>
    <col min="14" max="14" width="13.28515625" bestFit="1" customWidth="1"/>
    <col min="15" max="15" width="11.85546875" bestFit="1" customWidth="1"/>
    <col min="16" max="16" width="2.5703125" customWidth="1"/>
    <col min="17" max="17" width="0.140625" customWidth="1"/>
    <col min="18" max="18" width="5.28515625" customWidth="1"/>
    <col min="19" max="19" width="13.140625" hidden="1" customWidth="1"/>
    <col min="20" max="20" width="9.7109375" hidden="1" customWidth="1"/>
    <col min="21" max="21" width="12.28515625" hidden="1" customWidth="1"/>
    <col min="22" max="22" width="13.28515625" hidden="1" customWidth="1"/>
    <col min="23" max="23" width="8.5703125" hidden="1" customWidth="1"/>
    <col min="24" max="24" width="22.28515625" hidden="1" customWidth="1"/>
    <col min="25" max="25" width="3.85546875" hidden="1" customWidth="1"/>
    <col min="26" max="26" width="10.5703125" hidden="1" customWidth="1"/>
    <col min="27" max="27" width="8.85546875" hidden="1" customWidth="1"/>
    <col min="28" max="28" width="11.42578125" hidden="1" customWidth="1"/>
    <col min="29" max="30" width="9.140625" hidden="1" customWidth="1"/>
    <col min="31" max="31" width="7.85546875" hidden="1" customWidth="1"/>
  </cols>
  <sheetData>
    <row r="1" spans="1:31" ht="20.25" x14ac:dyDescent="0.3">
      <c r="A1" s="444"/>
      <c r="B1" s="445"/>
      <c r="C1" s="451"/>
      <c r="D1" s="452"/>
      <c r="E1" s="452"/>
      <c r="F1" s="452"/>
      <c r="G1" s="445"/>
      <c r="H1" s="445"/>
      <c r="I1" s="445"/>
      <c r="J1" s="445"/>
      <c r="K1" s="445"/>
      <c r="L1" s="445"/>
      <c r="M1" s="445"/>
      <c r="N1" s="445"/>
      <c r="O1" s="445"/>
      <c r="P1" s="453"/>
      <c r="Q1" s="27"/>
      <c r="R1" s="27"/>
      <c r="S1" s="27"/>
      <c r="T1" s="27"/>
      <c r="U1" s="27"/>
      <c r="V1" s="27"/>
      <c r="W1" s="27"/>
      <c r="X1" s="27"/>
      <c r="Y1" s="27"/>
      <c r="Z1" s="27"/>
      <c r="AA1" s="27"/>
      <c r="AB1" s="27"/>
      <c r="AC1" s="27"/>
      <c r="AD1" s="28"/>
      <c r="AE1" s="27"/>
    </row>
    <row r="2" spans="1:31" ht="1.5" customHeight="1" thickBot="1" x14ac:dyDescent="0.3">
      <c r="A2" s="446"/>
      <c r="B2" s="509"/>
      <c r="C2" s="509"/>
      <c r="D2" s="509"/>
      <c r="E2" s="509"/>
      <c r="F2" s="508"/>
      <c r="G2" s="509"/>
      <c r="H2" s="509"/>
      <c r="I2" s="509"/>
      <c r="J2" s="509"/>
      <c r="K2" s="509"/>
      <c r="L2" s="509"/>
      <c r="M2" s="509"/>
      <c r="N2" s="509"/>
      <c r="O2" s="509"/>
      <c r="P2" s="454"/>
      <c r="Q2" s="27"/>
      <c r="R2" s="27"/>
      <c r="S2" s="27"/>
      <c r="T2" s="27"/>
      <c r="U2" s="27"/>
      <c r="V2" s="27"/>
      <c r="W2" s="27"/>
      <c r="X2" s="27"/>
      <c r="Y2" s="27"/>
      <c r="Z2" s="27"/>
      <c r="AA2" s="27"/>
      <c r="AB2" s="27"/>
      <c r="AC2" s="27"/>
      <c r="AD2" s="28"/>
      <c r="AE2" s="27"/>
    </row>
    <row r="3" spans="1:31" ht="15.75" hidden="1" thickBot="1" x14ac:dyDescent="0.3">
      <c r="A3" s="455"/>
      <c r="B3" s="504"/>
      <c r="C3" s="504"/>
      <c r="D3" s="504"/>
      <c r="E3" s="504"/>
      <c r="F3" s="505"/>
      <c r="G3" s="511"/>
      <c r="H3" s="511"/>
      <c r="I3" s="511"/>
      <c r="J3" s="509"/>
      <c r="K3" s="509"/>
      <c r="L3" s="509"/>
      <c r="M3" s="509"/>
      <c r="N3" s="509"/>
      <c r="O3" s="509"/>
      <c r="P3" s="454" t="s">
        <v>13</v>
      </c>
      <c r="Q3" s="27"/>
      <c r="R3" s="27"/>
      <c r="S3" s="27"/>
      <c r="T3" s="27"/>
      <c r="U3" s="27"/>
      <c r="V3" s="27"/>
      <c r="W3" s="27"/>
      <c r="X3" s="27"/>
      <c r="Y3" s="27"/>
      <c r="Z3" s="27"/>
      <c r="AA3" s="27"/>
      <c r="AB3" s="27"/>
      <c r="AC3" s="27"/>
      <c r="AD3" s="28"/>
      <c r="AE3" s="27"/>
    </row>
    <row r="4" spans="1:31" ht="15.75" hidden="1" thickBot="1" x14ac:dyDescent="0.3">
      <c r="A4" s="455"/>
      <c r="B4" s="504"/>
      <c r="C4" s="504"/>
      <c r="D4" s="504"/>
      <c r="E4" s="504"/>
      <c r="F4" s="505"/>
      <c r="G4" s="511"/>
      <c r="H4" s="511"/>
      <c r="I4" s="511"/>
      <c r="J4" s="509"/>
      <c r="K4" s="509"/>
      <c r="L4" s="509"/>
      <c r="M4" s="509"/>
      <c r="N4" s="509"/>
      <c r="O4" s="509"/>
      <c r="P4" s="454" t="s">
        <v>15</v>
      </c>
      <c r="Q4" s="27"/>
      <c r="R4" s="27"/>
      <c r="S4" s="27"/>
      <c r="T4" s="27"/>
      <c r="U4" s="27"/>
      <c r="V4" s="27"/>
      <c r="W4" s="27"/>
      <c r="X4" s="27"/>
      <c r="Y4" s="27"/>
      <c r="Z4" s="27"/>
      <c r="AA4" s="27"/>
      <c r="AB4" s="27"/>
      <c r="AC4" s="27"/>
      <c r="AD4" s="28"/>
      <c r="AE4" s="27"/>
    </row>
    <row r="5" spans="1:31" ht="15.75" hidden="1" thickBot="1" x14ac:dyDescent="0.3">
      <c r="A5" s="455"/>
      <c r="B5" s="504"/>
      <c r="C5" s="504"/>
      <c r="D5" s="504"/>
      <c r="E5" s="504"/>
      <c r="F5" s="505"/>
      <c r="G5" s="511"/>
      <c r="H5" s="511"/>
      <c r="I5" s="511"/>
      <c r="J5" s="509"/>
      <c r="K5" s="509"/>
      <c r="L5" s="509"/>
      <c r="M5" s="509"/>
      <c r="N5" s="509"/>
      <c r="O5" s="509"/>
      <c r="P5" s="454" t="s">
        <v>92</v>
      </c>
      <c r="Q5" s="27"/>
      <c r="R5" s="27"/>
      <c r="S5" s="27"/>
      <c r="T5" s="27"/>
      <c r="U5" s="27"/>
      <c r="V5" s="27"/>
      <c r="W5" s="27"/>
      <c r="X5" s="27"/>
      <c r="Y5" s="27"/>
      <c r="Z5" s="27"/>
      <c r="AA5" s="27"/>
      <c r="AB5" s="27"/>
      <c r="AC5" s="27"/>
      <c r="AD5" s="28"/>
      <c r="AE5" s="27"/>
    </row>
    <row r="6" spans="1:31" ht="15.75" hidden="1" thickBot="1" x14ac:dyDescent="0.3">
      <c r="A6" s="455"/>
      <c r="B6" s="504"/>
      <c r="C6" s="504"/>
      <c r="D6" s="504"/>
      <c r="E6" s="504"/>
      <c r="F6" s="505"/>
      <c r="G6" s="511"/>
      <c r="H6" s="511"/>
      <c r="I6" s="511"/>
      <c r="J6" s="509"/>
      <c r="K6" s="509"/>
      <c r="L6" s="509"/>
      <c r="M6" s="509"/>
      <c r="N6" s="509"/>
      <c r="O6" s="509"/>
      <c r="P6" s="454" t="s">
        <v>93</v>
      </c>
      <c r="Q6" s="27"/>
      <c r="R6" s="27"/>
      <c r="S6" s="27"/>
      <c r="T6" s="27"/>
      <c r="U6" s="27"/>
      <c r="V6" s="27"/>
      <c r="W6" s="27"/>
      <c r="X6" s="27"/>
      <c r="Y6" s="27"/>
      <c r="Z6" s="27"/>
      <c r="AA6" s="27"/>
      <c r="AB6" s="27"/>
      <c r="AC6" s="27"/>
      <c r="AD6" s="28"/>
      <c r="AE6" s="27"/>
    </row>
    <row r="7" spans="1:31" ht="15.75" hidden="1" thickBot="1" x14ac:dyDescent="0.3">
      <c r="A7" s="455"/>
      <c r="B7" s="504"/>
      <c r="C7" s="504"/>
      <c r="D7" s="504"/>
      <c r="E7" s="504"/>
      <c r="F7" s="505"/>
      <c r="G7" s="511"/>
      <c r="H7" s="511"/>
      <c r="I7" s="511"/>
      <c r="J7" s="509"/>
      <c r="K7" s="509"/>
      <c r="L7" s="509"/>
      <c r="M7" s="509"/>
      <c r="N7" s="509"/>
      <c r="O7" s="509"/>
      <c r="P7" s="454" t="s">
        <v>31</v>
      </c>
      <c r="Q7" s="27"/>
      <c r="R7" s="27"/>
      <c r="S7" s="27"/>
      <c r="T7" s="27"/>
      <c r="U7" s="27"/>
      <c r="V7" s="27"/>
      <c r="W7" s="27"/>
      <c r="X7" s="27"/>
      <c r="Y7" s="27"/>
      <c r="Z7" s="27"/>
      <c r="AA7" s="27"/>
      <c r="AB7" s="27"/>
      <c r="AC7" s="27"/>
      <c r="AD7" s="28"/>
      <c r="AE7" s="27"/>
    </row>
    <row r="8" spans="1:31" ht="15.75" hidden="1" thickBot="1" x14ac:dyDescent="0.3">
      <c r="A8" s="455"/>
      <c r="B8" s="504"/>
      <c r="C8" s="504"/>
      <c r="D8" s="504"/>
      <c r="E8" s="504"/>
      <c r="F8" s="505"/>
      <c r="G8" s="511"/>
      <c r="H8" s="511"/>
      <c r="I8" s="511"/>
      <c r="J8" s="509"/>
      <c r="K8" s="509"/>
      <c r="L8" s="509"/>
      <c r="M8" s="509"/>
      <c r="N8" s="509"/>
      <c r="O8" s="509"/>
      <c r="P8" s="454" t="s">
        <v>32</v>
      </c>
      <c r="Q8" s="27"/>
      <c r="R8" s="27"/>
      <c r="S8" s="27"/>
      <c r="T8" s="27"/>
      <c r="U8" s="27"/>
      <c r="V8" s="27"/>
      <c r="W8" s="27"/>
      <c r="X8" s="27"/>
      <c r="Y8" s="27"/>
      <c r="Z8" s="27"/>
      <c r="AA8" s="27"/>
      <c r="AB8" s="27"/>
      <c r="AC8" s="27"/>
      <c r="AD8" s="28"/>
      <c r="AE8" s="27"/>
    </row>
    <row r="9" spans="1:31" ht="12" hidden="1" customHeight="1" thickBot="1" x14ac:dyDescent="0.3">
      <c r="A9" s="455"/>
      <c r="B9" s="504"/>
      <c r="C9" s="504"/>
      <c r="D9" s="504"/>
      <c r="E9" s="504"/>
      <c r="F9" s="505"/>
      <c r="G9" s="511"/>
      <c r="H9" s="511"/>
      <c r="I9" s="511"/>
      <c r="J9" s="509"/>
      <c r="K9" s="509"/>
      <c r="L9" s="509"/>
      <c r="M9" s="509"/>
      <c r="N9" s="509"/>
      <c r="O9" s="509"/>
      <c r="P9" s="454" t="s">
        <v>34</v>
      </c>
      <c r="Q9" s="27"/>
      <c r="R9" s="27"/>
      <c r="S9" s="27"/>
      <c r="T9" s="27"/>
      <c r="U9" s="27"/>
      <c r="V9" s="27"/>
      <c r="W9" s="27"/>
      <c r="X9" s="27"/>
      <c r="Y9" s="27"/>
      <c r="Z9" s="27"/>
      <c r="AA9" s="27"/>
      <c r="AB9" s="27"/>
      <c r="AC9" s="27"/>
      <c r="AD9" s="28"/>
      <c r="AE9" s="27"/>
    </row>
    <row r="10" spans="1:31" hidden="1" x14ac:dyDescent="0.25">
      <c r="A10" s="455"/>
      <c r="B10" s="504"/>
      <c r="C10" s="504"/>
      <c r="D10" s="504"/>
      <c r="E10" s="504"/>
      <c r="F10" s="505"/>
      <c r="G10" s="511"/>
      <c r="H10" s="511"/>
      <c r="I10" s="511"/>
      <c r="J10" s="509"/>
      <c r="K10" s="509"/>
      <c r="L10" s="509"/>
      <c r="M10" s="509"/>
      <c r="N10" s="509"/>
      <c r="O10" s="509"/>
      <c r="P10" s="454" t="s">
        <v>94</v>
      </c>
      <c r="Q10" s="27"/>
      <c r="R10" s="27"/>
      <c r="S10" s="27"/>
      <c r="T10" s="27"/>
      <c r="U10" s="27"/>
      <c r="V10" s="27"/>
      <c r="W10" s="27"/>
      <c r="X10" s="27"/>
      <c r="Y10" s="27"/>
      <c r="Z10" s="27"/>
      <c r="AA10" s="27"/>
      <c r="AB10" s="27"/>
      <c r="AC10" s="27"/>
      <c r="AD10" s="28"/>
      <c r="AE10" s="27"/>
    </row>
    <row r="11" spans="1:31" hidden="1" x14ac:dyDescent="0.25">
      <c r="A11" s="455"/>
      <c r="B11" s="504"/>
      <c r="C11" s="504"/>
      <c r="D11" s="504"/>
      <c r="E11" s="504"/>
      <c r="F11" s="505"/>
      <c r="G11" s="511"/>
      <c r="H11" s="511"/>
      <c r="I11" s="511"/>
      <c r="J11" s="509"/>
      <c r="K11" s="509"/>
      <c r="L11" s="509"/>
      <c r="M11" s="509"/>
      <c r="N11" s="509"/>
      <c r="O11" s="509"/>
      <c r="P11" s="454" t="s">
        <v>38</v>
      </c>
      <c r="Q11" s="27"/>
      <c r="R11" s="27"/>
      <c r="S11" s="27"/>
      <c r="T11" s="27"/>
      <c r="U11" s="27"/>
      <c r="V11" s="27"/>
      <c r="W11" s="27"/>
      <c r="X11" s="27"/>
      <c r="Y11" s="27"/>
      <c r="Z11" s="27"/>
      <c r="AA11" s="27"/>
      <c r="AB11" s="27"/>
      <c r="AC11" s="27"/>
      <c r="AD11" s="28"/>
      <c r="AE11" s="27"/>
    </row>
    <row r="12" spans="1:31" hidden="1" x14ac:dyDescent="0.25">
      <c r="A12" s="455"/>
      <c r="B12" s="504"/>
      <c r="C12" s="504"/>
      <c r="D12" s="504"/>
      <c r="E12" s="504"/>
      <c r="F12" s="505"/>
      <c r="G12" s="511"/>
      <c r="H12" s="511"/>
      <c r="I12" s="511"/>
      <c r="J12" s="509"/>
      <c r="K12" s="509"/>
      <c r="L12" s="509"/>
      <c r="M12" s="509"/>
      <c r="N12" s="509"/>
      <c r="O12" s="509"/>
      <c r="P12" s="454" t="s">
        <v>40</v>
      </c>
      <c r="Q12" s="27"/>
      <c r="R12" s="27"/>
      <c r="S12" s="27"/>
      <c r="T12" s="27"/>
      <c r="U12" s="27"/>
      <c r="V12" s="27"/>
      <c r="W12" s="27"/>
      <c r="X12" s="27"/>
      <c r="Y12" s="27"/>
      <c r="Z12" s="27"/>
      <c r="AA12" s="27"/>
      <c r="AB12" s="27"/>
      <c r="AC12" s="27"/>
      <c r="AD12" s="28"/>
      <c r="AE12" s="27"/>
    </row>
    <row r="13" spans="1:31" hidden="1" x14ac:dyDescent="0.25">
      <c r="A13" s="455"/>
      <c r="B13" s="504"/>
      <c r="C13" s="504"/>
      <c r="D13" s="504"/>
      <c r="E13" s="504"/>
      <c r="F13" s="505"/>
      <c r="G13" s="511"/>
      <c r="H13" s="511"/>
      <c r="I13" s="511"/>
      <c r="J13" s="509"/>
      <c r="K13" s="509"/>
      <c r="L13" s="509"/>
      <c r="M13" s="509"/>
      <c r="N13" s="509"/>
      <c r="O13" s="509"/>
      <c r="P13" s="454" t="s">
        <v>95</v>
      </c>
      <c r="Q13" s="27"/>
      <c r="R13" s="27"/>
      <c r="S13" s="27"/>
      <c r="T13" s="27"/>
      <c r="U13" s="27"/>
      <c r="V13" s="27"/>
      <c r="W13" s="27"/>
      <c r="X13" s="27"/>
      <c r="Y13" s="27"/>
      <c r="Z13" s="27"/>
      <c r="AA13" s="27"/>
      <c r="AB13" s="27"/>
      <c r="AC13" s="27"/>
      <c r="AD13" s="28"/>
      <c r="AE13" s="27"/>
    </row>
    <row r="14" spans="1:31" hidden="1" x14ac:dyDescent="0.25">
      <c r="A14" s="455"/>
      <c r="B14" s="504"/>
      <c r="C14" s="504"/>
      <c r="D14" s="504"/>
      <c r="E14" s="504"/>
      <c r="F14" s="505"/>
      <c r="G14" s="511"/>
      <c r="H14" s="511"/>
      <c r="I14" s="511"/>
      <c r="J14" s="509"/>
      <c r="K14" s="509"/>
      <c r="L14" s="509"/>
      <c r="M14" s="509"/>
      <c r="N14" s="509"/>
      <c r="O14" s="509"/>
      <c r="P14" s="454" t="s">
        <v>43</v>
      </c>
      <c r="Q14" s="27"/>
      <c r="R14" s="27"/>
      <c r="S14" s="27"/>
      <c r="T14" s="27"/>
      <c r="U14" s="27"/>
      <c r="V14" s="27"/>
      <c r="W14" s="27"/>
      <c r="X14" s="27"/>
      <c r="Y14" s="27"/>
      <c r="Z14" s="27"/>
      <c r="AA14" s="27"/>
      <c r="AB14" s="27"/>
      <c r="AC14" s="27"/>
      <c r="AD14" s="28"/>
      <c r="AE14" s="27"/>
    </row>
    <row r="15" spans="1:31" hidden="1" x14ac:dyDescent="0.25">
      <c r="A15" s="455"/>
      <c r="B15" s="504"/>
      <c r="C15" s="504"/>
      <c r="D15" s="504"/>
      <c r="E15" s="504"/>
      <c r="F15" s="505"/>
      <c r="G15" s="511"/>
      <c r="H15" s="511"/>
      <c r="I15" s="511"/>
      <c r="J15" s="509"/>
      <c r="K15" s="509"/>
      <c r="L15" s="509"/>
      <c r="M15" s="509"/>
      <c r="N15" s="509"/>
      <c r="O15" s="509"/>
      <c r="P15" s="454" t="s">
        <v>47</v>
      </c>
      <c r="Q15" s="27"/>
      <c r="R15" s="27"/>
      <c r="S15" s="27"/>
      <c r="T15" s="27"/>
      <c r="U15" s="27"/>
      <c r="V15" s="27"/>
      <c r="W15" s="27"/>
      <c r="X15" s="27"/>
      <c r="Y15" s="27"/>
      <c r="Z15" s="27"/>
      <c r="AA15" s="27"/>
      <c r="AB15" s="27"/>
      <c r="AC15" s="27"/>
      <c r="AD15" s="28"/>
      <c r="AE15" s="27"/>
    </row>
    <row r="16" spans="1:31" hidden="1" x14ac:dyDescent="0.25">
      <c r="A16" s="455"/>
      <c r="B16" s="504"/>
      <c r="C16" s="504"/>
      <c r="D16" s="504"/>
      <c r="E16" s="504"/>
      <c r="F16" s="505"/>
      <c r="G16" s="511"/>
      <c r="H16" s="511"/>
      <c r="I16" s="511"/>
      <c r="J16" s="509"/>
      <c r="K16" s="509"/>
      <c r="L16" s="509"/>
      <c r="M16" s="509"/>
      <c r="N16" s="509"/>
      <c r="O16" s="509"/>
      <c r="P16" s="454" t="s">
        <v>96</v>
      </c>
      <c r="Q16" s="27"/>
      <c r="R16" s="27"/>
      <c r="S16" s="27"/>
      <c r="T16" s="27" t="s">
        <v>97</v>
      </c>
      <c r="U16" s="27" t="s">
        <v>98</v>
      </c>
      <c r="V16" s="27"/>
      <c r="W16" s="27"/>
      <c r="X16" s="27"/>
      <c r="Y16" s="27"/>
      <c r="Z16" s="27"/>
      <c r="AA16" s="27"/>
      <c r="AB16" s="27"/>
      <c r="AC16" s="27"/>
      <c r="AD16" s="28"/>
      <c r="AE16" s="27"/>
    </row>
    <row r="17" spans="1:31" hidden="1" x14ac:dyDescent="0.25">
      <c r="A17" s="455"/>
      <c r="B17" s="504"/>
      <c r="C17" s="504"/>
      <c r="D17" s="504"/>
      <c r="E17" s="504"/>
      <c r="F17" s="505"/>
      <c r="G17" s="511"/>
      <c r="H17" s="511"/>
      <c r="I17" s="511"/>
      <c r="J17" s="509"/>
      <c r="K17" s="509"/>
      <c r="L17" s="509"/>
      <c r="M17" s="509"/>
      <c r="N17" s="509"/>
      <c r="O17" s="509"/>
      <c r="P17" s="454" t="s">
        <v>99</v>
      </c>
      <c r="Q17" s="27"/>
      <c r="R17" s="27"/>
      <c r="S17" s="27"/>
      <c r="T17" s="27"/>
      <c r="U17" s="27" t="s">
        <v>100</v>
      </c>
      <c r="V17" s="27"/>
      <c r="W17" s="27"/>
      <c r="X17" s="27"/>
      <c r="Y17" s="27"/>
      <c r="Z17" s="27"/>
      <c r="AA17" s="27"/>
      <c r="AB17" s="27"/>
      <c r="AC17" s="27"/>
      <c r="AD17" s="28"/>
      <c r="AE17" s="27"/>
    </row>
    <row r="18" spans="1:31" hidden="1" x14ac:dyDescent="0.25">
      <c r="A18" s="455"/>
      <c r="B18" s="504"/>
      <c r="C18" s="504"/>
      <c r="D18" s="504"/>
      <c r="E18" s="504"/>
      <c r="F18" s="505"/>
      <c r="G18" s="511"/>
      <c r="H18" s="511"/>
      <c r="I18" s="511"/>
      <c r="J18" s="509"/>
      <c r="K18" s="509"/>
      <c r="L18" s="509"/>
      <c r="M18" s="509"/>
      <c r="N18" s="509"/>
      <c r="O18" s="509"/>
      <c r="P18" s="454"/>
      <c r="Q18" s="27"/>
      <c r="R18" s="27"/>
      <c r="S18" s="27"/>
      <c r="T18" s="27"/>
      <c r="U18" s="27"/>
      <c r="V18" s="27"/>
      <c r="W18" s="27"/>
      <c r="X18" s="27"/>
      <c r="Y18" s="27"/>
      <c r="Z18" s="27"/>
      <c r="AA18" s="27"/>
      <c r="AB18" s="27"/>
      <c r="AC18" s="27"/>
      <c r="AD18" s="28"/>
      <c r="AE18" s="27"/>
    </row>
    <row r="19" spans="1:31" hidden="1" x14ac:dyDescent="0.25">
      <c r="A19" s="455"/>
      <c r="B19" s="504"/>
      <c r="C19" s="504"/>
      <c r="D19" s="504"/>
      <c r="E19" s="504"/>
      <c r="F19" s="505"/>
      <c r="G19" s="511"/>
      <c r="H19" s="511"/>
      <c r="I19" s="511"/>
      <c r="J19" s="509"/>
      <c r="K19" s="509"/>
      <c r="L19" s="509"/>
      <c r="M19" s="509"/>
      <c r="N19" s="509"/>
      <c r="O19" s="509"/>
      <c r="P19" s="454"/>
      <c r="Q19" s="27"/>
      <c r="R19" s="27"/>
      <c r="S19" s="27"/>
      <c r="T19" s="27"/>
      <c r="U19" s="27"/>
      <c r="V19" s="27"/>
      <c r="W19" s="27"/>
      <c r="X19" s="27"/>
      <c r="Y19" s="27"/>
      <c r="Z19" s="27"/>
      <c r="AA19" s="27"/>
      <c r="AB19" s="27"/>
      <c r="AC19" s="27"/>
      <c r="AD19" s="28"/>
      <c r="AE19" s="27"/>
    </row>
    <row r="20" spans="1:31" ht="5.25" hidden="1" customHeight="1" x14ac:dyDescent="0.25">
      <c r="A20" s="455"/>
      <c r="B20" s="504"/>
      <c r="C20" s="504"/>
      <c r="D20" s="504"/>
      <c r="E20" s="504"/>
      <c r="F20" s="796"/>
      <c r="G20" s="796"/>
      <c r="H20" s="796"/>
      <c r="I20" s="796"/>
      <c r="J20" s="509"/>
      <c r="K20" s="509"/>
      <c r="L20" s="509"/>
      <c r="M20" s="509"/>
      <c r="N20" s="509"/>
      <c r="O20" s="509"/>
      <c r="P20" s="454"/>
      <c r="Q20" s="27"/>
      <c r="R20" s="28"/>
      <c r="S20" s="28"/>
      <c r="T20" s="28"/>
      <c r="U20" s="27"/>
      <c r="V20" s="27"/>
      <c r="W20" s="27"/>
      <c r="X20" s="27"/>
      <c r="Y20" s="27"/>
      <c r="Z20" s="27"/>
      <c r="AA20" s="27"/>
      <c r="AB20" s="27"/>
      <c r="AC20" s="27"/>
      <c r="AD20" s="28"/>
      <c r="AE20" s="27"/>
    </row>
    <row r="21" spans="1:31" hidden="1" x14ac:dyDescent="0.25">
      <c r="A21" s="455"/>
      <c r="B21" s="504"/>
      <c r="C21" s="504"/>
      <c r="D21" s="504"/>
      <c r="E21" s="504"/>
      <c r="F21" s="505"/>
      <c r="G21" s="511"/>
      <c r="H21" s="511"/>
      <c r="I21" s="511"/>
      <c r="J21" s="509"/>
      <c r="K21" s="509"/>
      <c r="L21" s="509"/>
      <c r="M21" s="509"/>
      <c r="N21" s="509"/>
      <c r="O21" s="509"/>
      <c r="P21" s="454"/>
      <c r="Q21" s="27"/>
      <c r="R21" s="28"/>
      <c r="S21" s="28"/>
      <c r="T21" s="797" t="s">
        <v>101</v>
      </c>
      <c r="U21" s="29">
        <v>1.2</v>
      </c>
      <c r="V21" s="27"/>
      <c r="W21" s="30" t="s">
        <v>102</v>
      </c>
      <c r="X21" s="31">
        <f>+IF(D57&gt;0,D64,0)</f>
        <v>0</v>
      </c>
      <c r="Y21" s="27"/>
      <c r="Z21" s="27"/>
      <c r="AA21" s="27"/>
      <c r="AB21" s="27"/>
      <c r="AC21" s="27"/>
      <c r="AD21" s="28"/>
      <c r="AE21" s="27"/>
    </row>
    <row r="22" spans="1:31" hidden="1" x14ac:dyDescent="0.25">
      <c r="A22" s="455"/>
      <c r="B22" s="504"/>
      <c r="C22" s="504"/>
      <c r="D22" s="504"/>
      <c r="E22" s="504"/>
      <c r="F22" s="505"/>
      <c r="G22" s="511"/>
      <c r="H22" s="511"/>
      <c r="I22" s="511"/>
      <c r="J22" s="509"/>
      <c r="K22" s="509"/>
      <c r="L22" s="509"/>
      <c r="M22" s="509"/>
      <c r="N22" s="509"/>
      <c r="O22" s="509"/>
      <c r="P22" s="454"/>
      <c r="Q22" s="27"/>
      <c r="R22" s="28"/>
      <c r="S22" s="28"/>
      <c r="T22" s="798"/>
      <c r="U22" s="29">
        <v>1.3</v>
      </c>
      <c r="V22" s="27"/>
      <c r="W22" s="30" t="s">
        <v>103</v>
      </c>
      <c r="X22" s="31">
        <f>+IF(D74&gt;0,D81,0)</f>
        <v>0</v>
      </c>
      <c r="Y22" s="27"/>
      <c r="Z22" s="27"/>
      <c r="AA22" s="27"/>
      <c r="AB22" s="27"/>
      <c r="AC22" s="27"/>
      <c r="AD22" s="28"/>
      <c r="AE22" s="27"/>
    </row>
    <row r="23" spans="1:31" hidden="1" x14ac:dyDescent="0.25">
      <c r="A23" s="455"/>
      <c r="B23" s="504"/>
      <c r="C23" s="504"/>
      <c r="D23" s="504"/>
      <c r="E23" s="504"/>
      <c r="F23" s="505"/>
      <c r="G23" s="511"/>
      <c r="H23" s="511"/>
      <c r="I23" s="511"/>
      <c r="J23" s="509"/>
      <c r="K23" s="509"/>
      <c r="L23" s="509"/>
      <c r="M23" s="509"/>
      <c r="N23" s="509"/>
      <c r="O23" s="509"/>
      <c r="P23" s="454"/>
      <c r="Q23" s="27"/>
      <c r="R23" s="27"/>
      <c r="S23" s="27"/>
      <c r="T23" s="799"/>
      <c r="U23" s="32">
        <v>1.45</v>
      </c>
      <c r="V23" s="27"/>
      <c r="W23" s="30" t="s">
        <v>104</v>
      </c>
      <c r="X23" s="31">
        <f>+IF(D90&gt;0,D97,0)</f>
        <v>0</v>
      </c>
      <c r="Y23" s="27"/>
      <c r="Z23" s="27"/>
      <c r="AA23" s="27"/>
      <c r="AB23" s="27"/>
      <c r="AC23" s="27"/>
      <c r="AD23" s="28"/>
      <c r="AE23" s="27"/>
    </row>
    <row r="24" spans="1:31" hidden="1" x14ac:dyDescent="0.25">
      <c r="A24" s="455"/>
      <c r="B24" s="504"/>
      <c r="C24" s="504"/>
      <c r="D24" s="504"/>
      <c r="E24" s="504"/>
      <c r="F24" s="505"/>
      <c r="G24" s="511"/>
      <c r="H24" s="511"/>
      <c r="I24" s="511"/>
      <c r="J24" s="509"/>
      <c r="K24" s="509"/>
      <c r="L24" s="509"/>
      <c r="M24" s="509"/>
      <c r="N24" s="509"/>
      <c r="O24" s="509"/>
      <c r="P24" s="454"/>
      <c r="Q24" s="27"/>
      <c r="R24" s="27"/>
      <c r="S24" s="27"/>
      <c r="T24" s="33"/>
      <c r="U24" s="27"/>
      <c r="V24" s="27"/>
      <c r="W24" s="30"/>
      <c r="X24" s="31"/>
      <c r="Y24" s="27"/>
      <c r="Z24" s="27"/>
      <c r="AA24" s="27"/>
      <c r="AB24" s="27"/>
      <c r="AC24" s="27"/>
      <c r="AD24" s="28"/>
      <c r="AE24" s="27"/>
    </row>
    <row r="25" spans="1:31" hidden="1" x14ac:dyDescent="0.25">
      <c r="A25" s="455"/>
      <c r="B25" s="504"/>
      <c r="C25" s="504"/>
      <c r="D25" s="504"/>
      <c r="E25" s="504"/>
      <c r="F25" s="505"/>
      <c r="G25" s="511"/>
      <c r="H25" s="511"/>
      <c r="I25" s="511"/>
      <c r="J25" s="509"/>
      <c r="K25" s="509"/>
      <c r="L25" s="509"/>
      <c r="M25" s="509"/>
      <c r="N25" s="509"/>
      <c r="O25" s="509"/>
      <c r="P25" s="454"/>
      <c r="Q25" s="27"/>
      <c r="R25" s="27"/>
      <c r="S25" s="27"/>
      <c r="T25" s="27"/>
      <c r="U25" s="27"/>
      <c r="V25" s="27"/>
      <c r="W25" s="30" t="s">
        <v>105</v>
      </c>
      <c r="X25" s="31">
        <f>+IF(D105&gt;0,D112,0)</f>
        <v>0</v>
      </c>
      <c r="Y25" s="27"/>
      <c r="Z25" s="27"/>
      <c r="AA25" s="27"/>
      <c r="AB25" s="27"/>
      <c r="AC25" s="27"/>
      <c r="AD25" s="28"/>
      <c r="AE25" s="27"/>
    </row>
    <row r="26" spans="1:31" hidden="1" x14ac:dyDescent="0.25">
      <c r="A26" s="455"/>
      <c r="B26" s="504"/>
      <c r="C26" s="504"/>
      <c r="D26" s="504"/>
      <c r="E26" s="504"/>
      <c r="F26" s="505"/>
      <c r="G26" s="511"/>
      <c r="H26" s="511"/>
      <c r="I26" s="511"/>
      <c r="J26" s="509"/>
      <c r="K26" s="509"/>
      <c r="L26" s="509"/>
      <c r="M26" s="509"/>
      <c r="N26" s="509"/>
      <c r="O26" s="509"/>
      <c r="P26" s="454"/>
      <c r="Q26" s="27"/>
      <c r="R26" s="27"/>
      <c r="S26" s="27"/>
      <c r="T26" s="27"/>
      <c r="U26" s="27"/>
      <c r="V26" s="34"/>
      <c r="W26" s="30" t="s">
        <v>106</v>
      </c>
      <c r="X26" s="31">
        <f>+IF(D120&gt;0,D127,0)</f>
        <v>0</v>
      </c>
      <c r="Y26" s="27"/>
      <c r="Z26" s="27"/>
      <c r="AA26" s="27"/>
      <c r="AB26" s="27"/>
      <c r="AC26" s="27"/>
      <c r="AD26" s="28"/>
      <c r="AE26" s="27"/>
    </row>
    <row r="27" spans="1:31" hidden="1" x14ac:dyDescent="0.25">
      <c r="A27" s="455"/>
      <c r="B27" s="504"/>
      <c r="C27" s="504"/>
      <c r="D27" s="504"/>
      <c r="E27" s="504"/>
      <c r="F27" s="505"/>
      <c r="G27" s="511"/>
      <c r="H27" s="511"/>
      <c r="I27" s="511"/>
      <c r="J27" s="509"/>
      <c r="K27" s="509"/>
      <c r="L27" s="509"/>
      <c r="M27" s="509"/>
      <c r="N27" s="509"/>
      <c r="O27" s="509"/>
      <c r="P27" s="454"/>
      <c r="Q27" s="27"/>
      <c r="R27" s="27"/>
      <c r="S27" s="27"/>
      <c r="T27" s="27"/>
      <c r="U27" s="27"/>
      <c r="V27" s="27"/>
      <c r="W27" s="30" t="s">
        <v>107</v>
      </c>
      <c r="X27" s="31">
        <f>+IF(D136&gt;0,D143,0)</f>
        <v>0</v>
      </c>
      <c r="Y27" s="27"/>
      <c r="Z27" s="27"/>
      <c r="AA27" s="27"/>
      <c r="AB27" s="27"/>
      <c r="AC27" s="27"/>
      <c r="AD27" s="28"/>
      <c r="AE27" s="27"/>
    </row>
    <row r="28" spans="1:31" hidden="1" x14ac:dyDescent="0.25">
      <c r="A28" s="455"/>
      <c r="B28" s="504"/>
      <c r="C28" s="504"/>
      <c r="D28" s="504"/>
      <c r="E28" s="504"/>
      <c r="F28" s="505"/>
      <c r="G28" s="511"/>
      <c r="H28" s="511"/>
      <c r="I28" s="511"/>
      <c r="J28" s="509"/>
      <c r="K28" s="509"/>
      <c r="L28" s="509"/>
      <c r="M28" s="509"/>
      <c r="N28" s="509"/>
      <c r="O28" s="509"/>
      <c r="P28" s="454"/>
      <c r="Q28" s="27"/>
      <c r="R28" s="27"/>
      <c r="S28" s="27"/>
      <c r="T28" s="35" t="s">
        <v>108</v>
      </c>
      <c r="U28" s="31">
        <f>X28</f>
        <v>0</v>
      </c>
      <c r="V28" s="35"/>
      <c r="W28" s="30"/>
      <c r="X28" s="31">
        <f>MAX(X21:X27)</f>
        <v>0</v>
      </c>
      <c r="Y28" s="27"/>
      <c r="Z28" s="27"/>
      <c r="AA28" s="27"/>
      <c r="AB28" s="27"/>
      <c r="AC28" s="27"/>
      <c r="AD28" s="28"/>
      <c r="AE28" s="27"/>
    </row>
    <row r="29" spans="1:31" hidden="1" x14ac:dyDescent="0.25">
      <c r="A29" s="455"/>
      <c r="B29" s="504"/>
      <c r="C29" s="504"/>
      <c r="D29" s="504"/>
      <c r="E29" s="504"/>
      <c r="F29" s="505"/>
      <c r="G29" s="511"/>
      <c r="H29" s="511"/>
      <c r="I29" s="511"/>
      <c r="J29" s="509"/>
      <c r="K29" s="509"/>
      <c r="L29" s="509"/>
      <c r="M29" s="509"/>
      <c r="N29" s="509"/>
      <c r="O29" s="509"/>
      <c r="P29" s="454"/>
      <c r="Q29" s="27"/>
      <c r="R29" s="27"/>
      <c r="S29" s="27"/>
      <c r="T29" s="35"/>
      <c r="U29" s="31"/>
      <c r="V29" s="35"/>
      <c r="W29" s="30"/>
      <c r="X29" s="31"/>
      <c r="Y29" s="27"/>
      <c r="Z29" s="27"/>
      <c r="AA29" s="27"/>
      <c r="AB29" s="27"/>
      <c r="AC29" s="27"/>
      <c r="AD29" s="28"/>
      <c r="AE29" s="27"/>
    </row>
    <row r="30" spans="1:31" hidden="1" x14ac:dyDescent="0.25">
      <c r="A30" s="455"/>
      <c r="B30" s="504"/>
      <c r="C30" s="504"/>
      <c r="D30" s="504"/>
      <c r="E30" s="504"/>
      <c r="F30" s="505"/>
      <c r="G30" s="511"/>
      <c r="H30" s="511"/>
      <c r="I30" s="511"/>
      <c r="J30" s="509"/>
      <c r="K30" s="509"/>
      <c r="L30" s="509"/>
      <c r="M30" s="509"/>
      <c r="N30" s="509"/>
      <c r="O30" s="509"/>
      <c r="P30" s="454"/>
      <c r="Q30" s="27"/>
      <c r="R30" s="27"/>
      <c r="S30" s="27"/>
      <c r="T30" s="27"/>
      <c r="U30" s="27"/>
      <c r="V30" s="27"/>
      <c r="W30" s="27"/>
      <c r="X30" s="27"/>
      <c r="Y30" s="27"/>
      <c r="Z30" s="34"/>
      <c r="AA30" s="27"/>
      <c r="AB30" s="27"/>
      <c r="AC30" s="27"/>
      <c r="AD30" s="28"/>
      <c r="AE30" s="27"/>
    </row>
    <row r="31" spans="1:31" hidden="1" x14ac:dyDescent="0.25">
      <c r="A31" s="455"/>
      <c r="B31" s="504"/>
      <c r="C31" s="504"/>
      <c r="D31" s="504"/>
      <c r="E31" s="504"/>
      <c r="F31" s="505"/>
      <c r="G31" s="511"/>
      <c r="H31" s="511"/>
      <c r="I31" s="511"/>
      <c r="J31" s="509"/>
      <c r="K31" s="509"/>
      <c r="L31" s="509"/>
      <c r="M31" s="509"/>
      <c r="N31" s="509"/>
      <c r="O31" s="509"/>
      <c r="P31" s="454"/>
      <c r="Q31" s="27"/>
      <c r="R31" s="27"/>
      <c r="S31" s="27"/>
      <c r="T31" s="27" t="s">
        <v>109</v>
      </c>
      <c r="U31" s="34">
        <f>+IF(D57&gt;0,D57+D90,D90)</f>
        <v>0</v>
      </c>
      <c r="V31" s="27"/>
      <c r="W31" s="27"/>
      <c r="X31" s="27"/>
      <c r="Y31" s="27"/>
      <c r="Z31" s="27"/>
      <c r="AA31" s="27"/>
      <c r="AB31" s="27"/>
      <c r="AC31" s="27"/>
      <c r="AD31" s="28"/>
      <c r="AE31" s="27"/>
    </row>
    <row r="32" spans="1:31" hidden="1" x14ac:dyDescent="0.25">
      <c r="A32" s="455"/>
      <c r="B32" s="504"/>
      <c r="C32" s="504"/>
      <c r="D32" s="504"/>
      <c r="E32" s="504"/>
      <c r="F32" s="505"/>
      <c r="G32" s="511"/>
      <c r="H32" s="511"/>
      <c r="I32" s="511"/>
      <c r="J32" s="509"/>
      <c r="K32" s="509"/>
      <c r="L32" s="509"/>
      <c r="M32" s="509"/>
      <c r="N32" s="509"/>
      <c r="O32" s="509"/>
      <c r="P32" s="454"/>
      <c r="Q32" s="27"/>
      <c r="R32" s="27"/>
      <c r="S32" s="27"/>
      <c r="T32" s="27"/>
      <c r="U32" s="27"/>
      <c r="V32" s="27"/>
      <c r="W32" s="27"/>
      <c r="X32" s="27"/>
      <c r="Y32" s="27"/>
      <c r="Z32" s="27"/>
      <c r="AA32" s="27"/>
      <c r="AB32" s="27"/>
      <c r="AC32" s="27"/>
      <c r="AD32" s="28"/>
      <c r="AE32" s="27"/>
    </row>
    <row r="33" spans="1:31" hidden="1" x14ac:dyDescent="0.25">
      <c r="A33" s="455"/>
      <c r="B33" s="504"/>
      <c r="C33" s="504"/>
      <c r="D33" s="504"/>
      <c r="E33" s="504"/>
      <c r="F33" s="505"/>
      <c r="G33" s="511"/>
      <c r="H33" s="511"/>
      <c r="I33" s="511"/>
      <c r="J33" s="509"/>
      <c r="K33" s="509"/>
      <c r="L33" s="509"/>
      <c r="M33" s="509"/>
      <c r="N33" s="509"/>
      <c r="O33" s="509"/>
      <c r="P33" s="454"/>
      <c r="Q33" s="27"/>
      <c r="R33" s="27"/>
      <c r="S33" s="27"/>
      <c r="T33" s="28" t="s">
        <v>110</v>
      </c>
      <c r="U33" s="36">
        <f>+T44+W44+D119+D135</f>
        <v>0</v>
      </c>
      <c r="V33" s="27"/>
      <c r="W33" s="27"/>
      <c r="X33" s="27"/>
      <c r="Y33" s="27"/>
      <c r="Z33" s="27"/>
      <c r="AA33" s="27"/>
      <c r="AB33" s="27"/>
      <c r="AC33" s="27"/>
      <c r="AD33" s="28"/>
      <c r="AE33" s="27"/>
    </row>
    <row r="34" spans="1:31" hidden="1" x14ac:dyDescent="0.25">
      <c r="A34" s="455"/>
      <c r="B34" s="504"/>
      <c r="C34" s="504"/>
      <c r="D34" s="504"/>
      <c r="E34" s="504"/>
      <c r="F34" s="796"/>
      <c r="G34" s="796"/>
      <c r="H34" s="796"/>
      <c r="I34" s="796"/>
      <c r="J34" s="505"/>
      <c r="K34" s="512"/>
      <c r="L34" s="512"/>
      <c r="M34" s="512"/>
      <c r="N34" s="512"/>
      <c r="O34" s="512"/>
      <c r="P34" s="456"/>
      <c r="Q34" s="27"/>
      <c r="R34" s="27"/>
      <c r="S34" s="27"/>
      <c r="T34" s="28" t="s">
        <v>111</v>
      </c>
      <c r="U34" s="37">
        <f>+T49+W49+D118+D134</f>
        <v>0</v>
      </c>
      <c r="V34" s="27"/>
      <c r="W34" s="27"/>
      <c r="X34" s="27"/>
      <c r="Y34" s="27"/>
      <c r="Z34" s="27"/>
      <c r="AA34" s="27"/>
      <c r="AB34" s="27"/>
      <c r="AC34" s="27"/>
      <c r="AD34" s="28"/>
      <c r="AE34" s="27"/>
    </row>
    <row r="35" spans="1:31" hidden="1" x14ac:dyDescent="0.25">
      <c r="A35" s="446"/>
      <c r="B35" s="509"/>
      <c r="C35" s="509"/>
      <c r="D35" s="509"/>
      <c r="E35" s="509"/>
      <c r="F35" s="505"/>
      <c r="G35" s="511"/>
      <c r="H35" s="511"/>
      <c r="I35" s="511"/>
      <c r="J35" s="509"/>
      <c r="K35" s="509"/>
      <c r="L35" s="509"/>
      <c r="M35" s="509"/>
      <c r="N35" s="509"/>
      <c r="O35" s="509"/>
      <c r="P35" s="454"/>
      <c r="Q35" s="27"/>
      <c r="R35" s="27"/>
      <c r="S35" s="27"/>
      <c r="T35" s="27"/>
      <c r="U35" s="27"/>
      <c r="V35" s="27"/>
      <c r="W35" s="27"/>
      <c r="X35" s="27"/>
      <c r="Y35" s="27"/>
      <c r="Z35" s="27"/>
      <c r="AA35" s="27"/>
      <c r="AB35" s="27"/>
      <c r="AC35" s="27"/>
      <c r="AD35" s="28"/>
      <c r="AE35" s="27"/>
    </row>
    <row r="36" spans="1:31" ht="9" hidden="1" customHeight="1" x14ac:dyDescent="0.25">
      <c r="A36" s="455"/>
      <c r="B36" s="504"/>
      <c r="C36" s="504"/>
      <c r="D36" s="504"/>
      <c r="E36" s="504"/>
      <c r="F36" s="505"/>
      <c r="G36" s="511"/>
      <c r="H36" s="511"/>
      <c r="I36" s="511"/>
      <c r="J36" s="509"/>
      <c r="K36" s="509"/>
      <c r="L36" s="509"/>
      <c r="M36" s="509"/>
      <c r="N36" s="509"/>
      <c r="O36" s="509"/>
      <c r="P36" s="454"/>
      <c r="Q36" s="27"/>
      <c r="R36" s="27"/>
      <c r="S36" s="27"/>
      <c r="T36" s="27"/>
      <c r="U36" s="27"/>
      <c r="V36" s="27"/>
      <c r="W36" s="27"/>
      <c r="X36" s="27"/>
      <c r="Y36" s="27"/>
      <c r="Z36" s="27"/>
      <c r="AA36" s="27"/>
      <c r="AB36" s="27"/>
      <c r="AC36" s="27"/>
      <c r="AD36" s="28"/>
      <c r="AE36" s="27"/>
    </row>
    <row r="37" spans="1:31" hidden="1" x14ac:dyDescent="0.25">
      <c r="A37" s="455"/>
      <c r="B37" s="504"/>
      <c r="C37" s="504"/>
      <c r="D37" s="504"/>
      <c r="E37" s="504"/>
      <c r="F37" s="513"/>
      <c r="G37" s="511"/>
      <c r="H37" s="511"/>
      <c r="I37" s="511"/>
      <c r="J37" s="509"/>
      <c r="K37" s="509"/>
      <c r="L37" s="509"/>
      <c r="M37" s="509"/>
      <c r="N37" s="509"/>
      <c r="O37" s="509"/>
      <c r="P37" s="454"/>
      <c r="Q37" s="27"/>
      <c r="R37" s="28"/>
      <c r="S37" s="27"/>
      <c r="T37" s="27"/>
      <c r="U37" s="27"/>
      <c r="V37" s="27"/>
      <c r="W37" s="27"/>
      <c r="X37" s="27"/>
      <c r="Y37" s="27"/>
      <c r="Z37" s="27"/>
      <c r="AA37" s="27"/>
      <c r="AB37" s="27"/>
      <c r="AC37" s="27"/>
      <c r="AD37" s="28"/>
      <c r="AE37" s="27"/>
    </row>
    <row r="38" spans="1:31" ht="14.25" hidden="1" customHeight="1" x14ac:dyDescent="0.25">
      <c r="A38" s="455"/>
      <c r="B38" s="504"/>
      <c r="C38" s="504"/>
      <c r="D38" s="504"/>
      <c r="E38" s="504"/>
      <c r="F38" s="800"/>
      <c r="G38" s="801"/>
      <c r="H38" s="801"/>
      <c r="I38" s="801"/>
      <c r="J38" s="509"/>
      <c r="K38" s="509"/>
      <c r="L38" s="509"/>
      <c r="M38" s="509"/>
      <c r="N38" s="509"/>
      <c r="O38" s="509"/>
      <c r="P38" s="454"/>
      <c r="Q38" s="27"/>
      <c r="R38" s="28"/>
      <c r="S38" s="27"/>
      <c r="T38" s="27"/>
      <c r="U38" s="27"/>
      <c r="V38" s="27"/>
      <c r="W38" s="27"/>
      <c r="X38" s="27"/>
      <c r="Y38" s="27"/>
      <c r="Z38" s="27"/>
      <c r="AA38" s="27"/>
      <c r="AB38" s="27"/>
      <c r="AC38" s="27"/>
      <c r="AD38" s="28"/>
      <c r="AE38" s="27"/>
    </row>
    <row r="39" spans="1:31" ht="0.75" hidden="1" customHeight="1" x14ac:dyDescent="0.25">
      <c r="A39" s="455"/>
      <c r="B39" s="504"/>
      <c r="C39" s="504"/>
      <c r="D39" s="504"/>
      <c r="E39" s="504"/>
      <c r="F39" s="801"/>
      <c r="G39" s="801"/>
      <c r="H39" s="801"/>
      <c r="I39" s="801"/>
      <c r="J39" s="509"/>
      <c r="K39" s="509"/>
      <c r="L39" s="509"/>
      <c r="M39" s="509"/>
      <c r="N39" s="509"/>
      <c r="O39" s="509"/>
      <c r="P39" s="454"/>
      <c r="Q39" s="27"/>
      <c r="R39" s="28"/>
      <c r="S39" s="27"/>
      <c r="T39" s="27"/>
      <c r="U39" s="27"/>
      <c r="V39" s="27"/>
      <c r="W39" s="27"/>
      <c r="X39" s="27"/>
      <c r="Y39" s="27"/>
      <c r="Z39" s="27"/>
      <c r="AA39" s="27"/>
      <c r="AB39" s="27"/>
      <c r="AC39" s="27"/>
      <c r="AD39" s="28"/>
      <c r="AE39" s="27"/>
    </row>
    <row r="40" spans="1:31" ht="3.75" hidden="1" customHeight="1" thickBot="1" x14ac:dyDescent="0.3">
      <c r="A40" s="455"/>
      <c r="B40" s="504"/>
      <c r="C40" s="504"/>
      <c r="D40" s="504"/>
      <c r="E40" s="504"/>
      <c r="F40" s="801"/>
      <c r="G40" s="801"/>
      <c r="H40" s="801"/>
      <c r="I40" s="801"/>
      <c r="J40" s="509"/>
      <c r="K40" s="509"/>
      <c r="L40" s="509"/>
      <c r="M40" s="509"/>
      <c r="N40" s="509"/>
      <c r="O40" s="509"/>
      <c r="P40" s="454"/>
      <c r="Q40" s="27"/>
      <c r="R40" s="28"/>
      <c r="S40" s="27"/>
      <c r="T40" s="27"/>
      <c r="U40" s="27"/>
      <c r="V40" s="27"/>
      <c r="W40" s="27"/>
      <c r="X40" s="27"/>
      <c r="Y40" s="27"/>
      <c r="Z40" s="27"/>
      <c r="AA40" s="27"/>
      <c r="AB40" s="27"/>
      <c r="AC40" s="27"/>
      <c r="AD40" s="28"/>
      <c r="AE40" s="27"/>
    </row>
    <row r="41" spans="1:31" hidden="1" x14ac:dyDescent="0.25">
      <c r="A41" s="455"/>
      <c r="B41" s="504"/>
      <c r="C41" s="504"/>
      <c r="D41" s="504"/>
      <c r="E41" s="504"/>
      <c r="F41" s="513"/>
      <c r="G41" s="511"/>
      <c r="H41" s="511"/>
      <c r="I41" s="511"/>
      <c r="J41" s="509"/>
      <c r="K41" s="509"/>
      <c r="L41" s="509"/>
      <c r="M41" s="509"/>
      <c r="N41" s="509"/>
      <c r="O41" s="509"/>
      <c r="P41" s="454"/>
      <c r="Q41" s="27"/>
      <c r="R41" s="27"/>
      <c r="S41" s="27"/>
      <c r="T41" s="27"/>
      <c r="U41" s="27"/>
      <c r="V41" s="27"/>
      <c r="W41" s="27"/>
      <c r="X41" s="27"/>
      <c r="Y41" s="27"/>
      <c r="Z41" s="27"/>
      <c r="AA41" s="27"/>
      <c r="AB41" s="27"/>
      <c r="AC41" s="27"/>
      <c r="AD41" s="28"/>
      <c r="AE41" s="27"/>
    </row>
    <row r="42" spans="1:31" hidden="1" x14ac:dyDescent="0.25">
      <c r="A42" s="446"/>
      <c r="B42" s="509"/>
      <c r="C42" s="509"/>
      <c r="D42" s="509"/>
      <c r="E42" s="509"/>
      <c r="F42" s="514"/>
      <c r="G42" s="515"/>
      <c r="H42" s="515"/>
      <c r="I42" s="515"/>
      <c r="J42" s="509"/>
      <c r="K42" s="509"/>
      <c r="L42" s="509"/>
      <c r="M42" s="509"/>
      <c r="N42" s="509"/>
      <c r="O42" s="509"/>
      <c r="P42" s="454"/>
      <c r="Q42" s="27"/>
      <c r="R42" s="27"/>
      <c r="S42" s="27"/>
      <c r="T42" s="802" t="s">
        <v>112</v>
      </c>
      <c r="U42" s="802"/>
      <c r="V42" s="27"/>
      <c r="W42" s="791" t="s">
        <v>113</v>
      </c>
      <c r="X42" s="791"/>
      <c r="Y42" s="27"/>
      <c r="Z42" s="27"/>
      <c r="AA42" s="27"/>
      <c r="AB42" s="27"/>
      <c r="AC42" s="27"/>
      <c r="AD42" s="28"/>
      <c r="AE42" s="27"/>
    </row>
    <row r="43" spans="1:31" ht="5.25" hidden="1" customHeight="1" thickBot="1" x14ac:dyDescent="0.3">
      <c r="A43" s="44"/>
      <c r="B43" s="27"/>
      <c r="C43" s="27"/>
      <c r="D43" s="27"/>
      <c r="E43" s="27"/>
      <c r="F43" s="39"/>
      <c r="G43" s="27"/>
      <c r="H43" s="27"/>
      <c r="I43" s="27"/>
      <c r="J43" s="27"/>
      <c r="K43" s="27"/>
      <c r="L43" s="509"/>
      <c r="M43" s="509"/>
      <c r="N43" s="509"/>
      <c r="O43" s="509"/>
      <c r="P43" s="454"/>
      <c r="Q43" s="27"/>
      <c r="R43" s="27"/>
      <c r="S43" s="27"/>
      <c r="T43" s="38"/>
      <c r="U43" s="38"/>
      <c r="V43" s="27"/>
      <c r="W43" s="28"/>
      <c r="X43" s="28"/>
      <c r="Y43" s="27"/>
      <c r="Z43" s="27"/>
      <c r="AA43" s="27"/>
      <c r="AB43" s="27"/>
      <c r="AC43" s="27"/>
      <c r="AD43" s="28"/>
      <c r="AE43" s="27"/>
    </row>
    <row r="44" spans="1:31" ht="66" customHeight="1" thickBot="1" x14ac:dyDescent="0.3">
      <c r="A44" s="806" t="s">
        <v>717</v>
      </c>
      <c r="B44" s="807"/>
      <c r="C44" s="807"/>
      <c r="D44" s="807"/>
      <c r="E44" s="807"/>
      <c r="F44" s="808"/>
      <c r="G44" s="803">
        <f>('ver calculos'!$H$98)+E165</f>
        <v>0</v>
      </c>
      <c r="H44" s="804"/>
      <c r="I44" s="804"/>
      <c r="J44" s="804"/>
      <c r="K44" s="805"/>
      <c r="L44" s="509"/>
      <c r="M44" s="509"/>
      <c r="N44" s="509"/>
      <c r="O44" s="509"/>
      <c r="P44" s="454"/>
      <c r="Q44" s="27"/>
      <c r="R44" s="27"/>
      <c r="S44" s="27"/>
      <c r="T44" s="802">
        <f>+IF(D73&gt;0,D73,D56)</f>
        <v>0</v>
      </c>
      <c r="U44" s="802"/>
      <c r="V44" s="27"/>
      <c r="W44" s="791">
        <f>+IF(D89=D104,D89,D89+D104)</f>
        <v>0</v>
      </c>
      <c r="X44" s="791"/>
      <c r="Y44" s="27"/>
      <c r="Z44" s="27"/>
      <c r="AA44" s="27"/>
      <c r="AB44" s="27"/>
      <c r="AC44" s="27"/>
      <c r="AD44" s="28"/>
      <c r="AE44" s="27"/>
    </row>
    <row r="45" spans="1:31" ht="7.5" customHeight="1" thickBot="1" x14ac:dyDescent="0.3">
      <c r="A45" s="450"/>
      <c r="B45" s="516"/>
      <c r="C45" s="516"/>
      <c r="D45" s="517"/>
      <c r="E45" s="517"/>
      <c r="F45" s="518"/>
      <c r="G45" s="519"/>
      <c r="H45" s="509"/>
      <c r="I45" s="509"/>
      <c r="J45" s="509"/>
      <c r="K45" s="509"/>
      <c r="L45" s="509"/>
      <c r="M45" s="509"/>
      <c r="N45" s="509"/>
      <c r="O45" s="509"/>
      <c r="P45" s="454"/>
      <c r="Q45" s="27"/>
      <c r="R45" s="27"/>
      <c r="S45" s="27"/>
      <c r="T45" s="40"/>
      <c r="U45" s="40"/>
      <c r="V45" s="27"/>
      <c r="W45" s="27"/>
      <c r="X45" s="27"/>
      <c r="Y45" s="27"/>
      <c r="Z45" s="27"/>
      <c r="AA45" s="27"/>
      <c r="AB45" s="27"/>
      <c r="AC45" s="27"/>
      <c r="AD45" s="28"/>
      <c r="AE45" s="27"/>
    </row>
    <row r="46" spans="1:31" ht="57.75" customHeight="1" thickBot="1" x14ac:dyDescent="0.3">
      <c r="A46" s="809" t="s">
        <v>681</v>
      </c>
      <c r="B46" s="810"/>
      <c r="C46" s="810"/>
      <c r="D46" s="810"/>
      <c r="E46" s="810"/>
      <c r="F46" s="811"/>
      <c r="G46" s="792">
        <v>379500</v>
      </c>
      <c r="H46" s="793"/>
      <c r="I46" s="793"/>
      <c r="J46" s="793"/>
      <c r="K46" s="794"/>
      <c r="L46" s="509"/>
      <c r="M46" s="520"/>
      <c r="N46" s="520"/>
      <c r="O46" s="520"/>
      <c r="P46" s="457"/>
      <c r="Q46" s="306"/>
      <c r="R46" s="306"/>
      <c r="S46" s="27"/>
      <c r="T46" s="802" t="s">
        <v>114</v>
      </c>
      <c r="U46" s="802"/>
      <c r="V46" s="27"/>
      <c r="W46" s="791" t="s">
        <v>115</v>
      </c>
      <c r="X46" s="791"/>
      <c r="Y46" s="27"/>
      <c r="Z46" s="27"/>
      <c r="AA46" s="27"/>
      <c r="AB46" s="27"/>
      <c r="AC46" s="27"/>
      <c r="AD46" s="28"/>
      <c r="AE46" s="27"/>
    </row>
    <row r="47" spans="1:31" ht="27" customHeight="1" x14ac:dyDescent="0.25">
      <c r="A47" s="729" t="str">
        <f>'Num a Letra'!F3</f>
        <v>TRESCIENTOS SETENTA Y NUEVE MIL QUINIENTOS CON 00/100</v>
      </c>
      <c r="B47" s="730"/>
      <c r="C47" s="730"/>
      <c r="D47" s="730"/>
      <c r="E47" s="730"/>
      <c r="F47" s="730"/>
      <c r="G47" s="730"/>
      <c r="H47" s="730"/>
      <c r="I47" s="730"/>
      <c r="J47" s="731"/>
      <c r="K47" s="509"/>
      <c r="L47" s="509"/>
      <c r="M47" s="520"/>
      <c r="N47" s="520"/>
      <c r="O47" s="520"/>
      <c r="P47" s="457"/>
      <c r="Q47" s="306"/>
      <c r="R47" s="306"/>
      <c r="S47" s="27"/>
      <c r="T47" s="38"/>
      <c r="U47" s="38"/>
      <c r="V47" s="27"/>
      <c r="W47" s="28"/>
      <c r="X47" s="28"/>
      <c r="Y47" s="27"/>
      <c r="Z47" s="27"/>
      <c r="AA47" s="27"/>
      <c r="AB47" s="27"/>
      <c r="AC47" s="27"/>
      <c r="AD47" s="28"/>
      <c r="AE47" s="27"/>
    </row>
    <row r="48" spans="1:31" ht="27" customHeight="1" thickBot="1" x14ac:dyDescent="0.3">
      <c r="A48" s="732"/>
      <c r="B48" s="733"/>
      <c r="C48" s="733"/>
      <c r="D48" s="733"/>
      <c r="E48" s="733"/>
      <c r="F48" s="733"/>
      <c r="G48" s="733"/>
      <c r="H48" s="733"/>
      <c r="I48" s="733"/>
      <c r="J48" s="734"/>
      <c r="K48" s="509"/>
      <c r="L48" s="521"/>
      <c r="M48" s="520"/>
      <c r="N48" s="520"/>
      <c r="O48" s="520"/>
      <c r="P48" s="457"/>
      <c r="Q48" s="306"/>
      <c r="R48" s="308"/>
      <c r="S48" s="27"/>
      <c r="T48" s="38"/>
      <c r="U48" s="38"/>
      <c r="V48" s="27"/>
      <c r="W48" s="28"/>
      <c r="X48" s="28"/>
      <c r="Y48" s="27"/>
      <c r="Z48" s="27"/>
      <c r="AA48" s="27"/>
      <c r="AB48" s="27"/>
      <c r="AC48" s="27"/>
      <c r="AD48" s="28"/>
      <c r="AE48" s="27"/>
    </row>
    <row r="49" spans="1:31" ht="12.75" customHeight="1" x14ac:dyDescent="0.25">
      <c r="A49" s="458"/>
      <c r="B49" s="738" t="s">
        <v>683</v>
      </c>
      <c r="C49" s="739"/>
      <c r="D49" s="739"/>
      <c r="E49" s="739"/>
      <c r="F49" s="739"/>
      <c r="G49" s="739"/>
      <c r="H49" s="739"/>
      <c r="I49" s="740"/>
      <c r="J49" s="509"/>
      <c r="K49" s="509"/>
      <c r="L49" s="509"/>
      <c r="M49" s="509"/>
      <c r="N49" s="509"/>
      <c r="O49" s="509"/>
      <c r="P49" s="454"/>
      <c r="Q49" s="27"/>
      <c r="R49" s="27"/>
      <c r="S49" s="27"/>
      <c r="T49" s="802">
        <f>+IF(D72&gt;0,D72,D55)</f>
        <v>0</v>
      </c>
      <c r="U49" s="802"/>
      <c r="V49" s="27"/>
      <c r="W49" s="791">
        <f>+IF(D88=D103,D88,D88+D103)</f>
        <v>0</v>
      </c>
      <c r="X49" s="791"/>
      <c r="Y49" s="27"/>
      <c r="Z49" s="27"/>
      <c r="AA49" s="27"/>
      <c r="AB49" s="27"/>
      <c r="AC49" s="27"/>
      <c r="AD49" s="27"/>
      <c r="AE49" s="27"/>
    </row>
    <row r="50" spans="1:31" ht="12.75" customHeight="1" thickBot="1" x14ac:dyDescent="0.3">
      <c r="A50" s="458"/>
      <c r="B50" s="741"/>
      <c r="C50" s="742"/>
      <c r="D50" s="742"/>
      <c r="E50" s="742"/>
      <c r="F50" s="742"/>
      <c r="G50" s="742"/>
      <c r="H50" s="742"/>
      <c r="I50" s="743"/>
      <c r="J50" s="522"/>
      <c r="K50" s="522"/>
      <c r="L50" s="522"/>
      <c r="M50" s="522"/>
      <c r="N50" s="522"/>
      <c r="O50" s="522"/>
      <c r="P50" s="459"/>
      <c r="Q50" s="27"/>
      <c r="R50" s="27"/>
      <c r="S50" s="27"/>
      <c r="T50" s="40"/>
      <c r="U50" s="40"/>
      <c r="V50" s="27"/>
      <c r="W50" s="27"/>
      <c r="X50" s="27"/>
      <c r="Y50" s="27"/>
      <c r="Z50" s="27"/>
      <c r="AA50" s="27"/>
      <c r="AB50" s="27"/>
      <c r="AC50" s="27"/>
      <c r="AD50" s="27"/>
      <c r="AE50" s="27"/>
    </row>
    <row r="51" spans="1:31" ht="11.25" customHeight="1" thickBot="1" x14ac:dyDescent="0.3">
      <c r="A51" s="446"/>
      <c r="B51" s="509"/>
      <c r="C51" s="523"/>
      <c r="D51" s="523"/>
      <c r="E51" s="523"/>
      <c r="F51" s="508"/>
      <c r="G51" s="509"/>
      <c r="H51" s="509"/>
      <c r="I51" s="509"/>
      <c r="J51" s="509"/>
      <c r="K51" s="509"/>
      <c r="L51" s="509"/>
      <c r="M51" s="509"/>
      <c r="N51" s="509"/>
      <c r="O51" s="509"/>
      <c r="P51" s="454"/>
      <c r="Q51" s="27"/>
      <c r="R51" s="27"/>
      <c r="S51" s="27"/>
      <c r="T51" s="27"/>
      <c r="U51" s="27"/>
      <c r="V51" s="27"/>
      <c r="W51" s="27"/>
      <c r="X51" s="27"/>
      <c r="Y51" s="27"/>
      <c r="Z51" s="27"/>
      <c r="AA51" s="27"/>
      <c r="AB51" s="27"/>
      <c r="AC51" s="27"/>
      <c r="AD51" s="27"/>
      <c r="AE51" s="27"/>
    </row>
    <row r="52" spans="1:31" ht="51" customHeight="1" thickBot="1" x14ac:dyDescent="0.3">
      <c r="A52" s="812" t="s">
        <v>116</v>
      </c>
      <c r="B52" s="813"/>
      <c r="C52" s="813"/>
      <c r="D52" s="814"/>
      <c r="E52" s="524"/>
      <c r="F52" s="735" t="s">
        <v>682</v>
      </c>
      <c r="G52" s="736"/>
      <c r="H52" s="736"/>
      <c r="I52" s="736"/>
      <c r="J52" s="736"/>
      <c r="K52" s="737"/>
      <c r="L52" s="509"/>
      <c r="M52" s="509"/>
      <c r="N52" s="509"/>
      <c r="O52" s="509"/>
      <c r="P52" s="454"/>
      <c r="Q52" s="27"/>
      <c r="R52" s="27"/>
      <c r="S52" s="27"/>
      <c r="T52" s="27"/>
      <c r="U52" s="27"/>
      <c r="V52" s="27"/>
      <c r="W52" s="27"/>
      <c r="X52" s="27"/>
      <c r="Y52" s="27"/>
      <c r="Z52" s="27"/>
      <c r="AA52" s="27"/>
      <c r="AB52" s="27"/>
      <c r="AC52" s="27"/>
      <c r="AD52" s="27"/>
      <c r="AE52" s="27"/>
    </row>
    <row r="53" spans="1:31" ht="12.75" customHeight="1" x14ac:dyDescent="0.25">
      <c r="A53" s="446"/>
      <c r="B53" s="508"/>
      <c r="C53" s="509"/>
      <c r="D53" s="509"/>
      <c r="E53" s="509"/>
      <c r="F53" s="508"/>
      <c r="G53" s="509"/>
      <c r="H53" s="509"/>
      <c r="I53" s="509"/>
      <c r="J53" s="509"/>
      <c r="K53" s="509"/>
      <c r="L53" s="509"/>
      <c r="M53" s="851" t="s">
        <v>714</v>
      </c>
      <c r="N53" s="851"/>
      <c r="O53" s="851"/>
      <c r="P53" s="454"/>
      <c r="Q53" s="27"/>
      <c r="R53" s="27"/>
      <c r="S53" s="27"/>
      <c r="T53" s="27"/>
      <c r="U53" s="27"/>
      <c r="V53" s="27"/>
      <c r="W53" s="27"/>
      <c r="X53" s="27"/>
      <c r="Y53" s="27"/>
      <c r="Z53" s="27"/>
      <c r="AA53" s="27"/>
      <c r="AB53" s="27"/>
      <c r="AC53" s="27"/>
      <c r="AD53" s="27"/>
      <c r="AE53" s="27"/>
    </row>
    <row r="54" spans="1:31" ht="12.75" customHeight="1" x14ac:dyDescent="0.25">
      <c r="A54" s="446" t="s">
        <v>117</v>
      </c>
      <c r="B54" s="508"/>
      <c r="C54" s="509"/>
      <c r="D54" s="509"/>
      <c r="E54" s="509"/>
      <c r="F54" s="750" t="s">
        <v>612</v>
      </c>
      <c r="G54" s="751"/>
      <c r="H54" s="752"/>
      <c r="I54" s="762" t="s">
        <v>317</v>
      </c>
      <c r="J54" s="509"/>
      <c r="K54" s="509"/>
      <c r="L54" s="509"/>
      <c r="M54" s="498">
        <v>0</v>
      </c>
      <c r="N54" s="498">
        <v>585237</v>
      </c>
      <c r="O54" s="498">
        <v>34778</v>
      </c>
      <c r="P54" s="454"/>
      <c r="Q54" s="27"/>
      <c r="R54" s="27"/>
      <c r="S54" s="27"/>
      <c r="T54" s="27"/>
      <c r="U54" s="27"/>
      <c r="V54" s="27"/>
      <c r="W54" s="27"/>
      <c r="X54" s="27"/>
      <c r="Y54" s="27" t="s">
        <v>884</v>
      </c>
      <c r="AA54" s="27"/>
      <c r="AB54" s="27"/>
      <c r="AC54" s="27"/>
      <c r="AD54" s="27"/>
      <c r="AE54" s="27"/>
    </row>
    <row r="55" spans="1:31" ht="12.75" customHeight="1" x14ac:dyDescent="0.25">
      <c r="A55" s="444" t="s">
        <v>111</v>
      </c>
      <c r="B55" s="445"/>
      <c r="C55" s="445"/>
      <c r="D55" s="41">
        <v>0</v>
      </c>
      <c r="E55" s="509"/>
      <c r="F55" s="833" t="s">
        <v>613</v>
      </c>
      <c r="G55" s="834"/>
      <c r="H55" s="835"/>
      <c r="I55" s="764"/>
      <c r="J55" s="525"/>
      <c r="K55" s="525"/>
      <c r="L55" s="525"/>
      <c r="M55" s="499">
        <v>585237.01</v>
      </c>
      <c r="N55" s="500">
        <v>2672762</v>
      </c>
      <c r="O55" s="500">
        <v>64524</v>
      </c>
      <c r="P55" s="460"/>
      <c r="Q55" s="27"/>
      <c r="R55" s="27"/>
      <c r="S55" s="27"/>
      <c r="T55" s="43" t="s">
        <v>118</v>
      </c>
      <c r="U55" s="27"/>
      <c r="V55" s="27"/>
      <c r="W55" s="27"/>
      <c r="X55" s="27"/>
      <c r="Y55" s="27"/>
      <c r="Z55" s="27"/>
      <c r="AB55" s="27"/>
      <c r="AC55" s="27"/>
      <c r="AD55" s="27"/>
      <c r="AE55" s="27"/>
    </row>
    <row r="56" spans="1:31" ht="12.75" customHeight="1" thickBot="1" x14ac:dyDescent="0.3">
      <c r="A56" s="446" t="s">
        <v>110</v>
      </c>
      <c r="B56" s="509"/>
      <c r="C56" s="509"/>
      <c r="D56" s="45">
        <v>0</v>
      </c>
      <c r="E56" s="509"/>
      <c r="F56" s="526"/>
      <c r="G56" s="527"/>
      <c r="H56" s="527"/>
      <c r="I56" s="527"/>
      <c r="J56" s="525"/>
      <c r="K56" s="525"/>
      <c r="L56" s="525"/>
      <c r="M56" s="500">
        <v>2672762.0099999998</v>
      </c>
      <c r="N56" s="500"/>
      <c r="O56" s="500"/>
      <c r="P56" s="460"/>
      <c r="Q56" s="46"/>
      <c r="R56" s="27"/>
      <c r="S56" s="43" t="s">
        <v>119</v>
      </c>
      <c r="T56" s="43" t="s">
        <v>120</v>
      </c>
      <c r="U56" s="43" t="s">
        <v>121</v>
      </c>
      <c r="V56" s="43" t="s">
        <v>122</v>
      </c>
      <c r="W56" s="43" t="s">
        <v>123</v>
      </c>
      <c r="X56" s="43" t="s">
        <v>124</v>
      </c>
      <c r="Y56" s="27"/>
      <c r="Z56" s="27"/>
      <c r="AA56" s="27" t="s">
        <v>883</v>
      </c>
      <c r="AB56" s="27"/>
      <c r="AC56" s="27"/>
      <c r="AD56" s="27"/>
      <c r="AE56" s="27"/>
    </row>
    <row r="57" spans="1:31" ht="12.75" customHeight="1" x14ac:dyDescent="0.25">
      <c r="A57" s="446" t="s">
        <v>125</v>
      </c>
      <c r="B57" s="509"/>
      <c r="C57" s="509"/>
      <c r="D57" s="45">
        <v>0</v>
      </c>
      <c r="E57" s="509"/>
      <c r="F57" s="883" t="s">
        <v>128</v>
      </c>
      <c r="G57" s="884"/>
      <c r="H57" s="885"/>
      <c r="I57" s="528"/>
      <c r="J57" s="529"/>
      <c r="K57" s="529"/>
      <c r="L57" s="529"/>
      <c r="M57" s="529"/>
      <c r="N57" s="529"/>
      <c r="O57" s="529"/>
      <c r="P57" s="461"/>
      <c r="Q57" s="47"/>
      <c r="R57" s="27"/>
      <c r="S57" s="48" t="s">
        <v>126</v>
      </c>
      <c r="T57" s="49">
        <f>IF(AND($D$55&lt;=5,$D$57&lt;=5),1.3,U57)</f>
        <v>1.3</v>
      </c>
      <c r="U57" s="49">
        <f>IF(AND($D$55&lt;=5,$D$57&lt;=11),1.48,V57)</f>
        <v>1.48</v>
      </c>
      <c r="V57" s="49">
        <f>IF(AND($D$55&lt;=5,$D$57&lt;=20),1.59,W57)</f>
        <v>1.59</v>
      </c>
      <c r="W57" s="49">
        <f>IF(AND($D$55&lt;=5,$D$57&lt;=50),1.65,X57)</f>
        <v>1.65</v>
      </c>
      <c r="X57" s="49">
        <f>IF(AND($D$55&lt;=5,$D$57&gt;50),1.69,T61)</f>
        <v>1.28</v>
      </c>
      <c r="Y57" s="27"/>
      <c r="Z57" s="43" t="s">
        <v>891</v>
      </c>
      <c r="AA57" s="43" t="s">
        <v>120</v>
      </c>
      <c r="AB57" s="43" t="s">
        <v>121</v>
      </c>
      <c r="AC57" s="43" t="s">
        <v>122</v>
      </c>
      <c r="AD57" s="43" t="s">
        <v>123</v>
      </c>
      <c r="AE57" s="43" t="s">
        <v>124</v>
      </c>
    </row>
    <row r="58" spans="1:31" ht="12.75" customHeight="1" x14ac:dyDescent="0.25">
      <c r="A58" s="446" t="s">
        <v>890</v>
      </c>
      <c r="B58" s="509"/>
      <c r="C58" s="509"/>
      <c r="D58" s="41">
        <v>0</v>
      </c>
      <c r="E58" s="509"/>
      <c r="F58" s="886"/>
      <c r="G58" s="887"/>
      <c r="H58" s="888"/>
      <c r="I58" s="528"/>
      <c r="J58" s="529"/>
      <c r="K58" s="529"/>
      <c r="L58" s="529"/>
      <c r="M58" s="529"/>
      <c r="N58" s="529"/>
      <c r="O58" s="529"/>
      <c r="P58" s="461"/>
      <c r="Q58" s="47"/>
      <c r="R58" s="27"/>
      <c r="S58" s="48"/>
      <c r="T58" s="49"/>
      <c r="U58" s="49"/>
      <c r="V58" s="49"/>
      <c r="W58" s="49"/>
      <c r="X58" s="49"/>
      <c r="Y58" s="27"/>
      <c r="Z58" s="48" t="s">
        <v>892</v>
      </c>
      <c r="AA58" s="49">
        <f>IF(AND($D$58&lt;=4.6,$D$59&lt;=5),1.3,AB58)</f>
        <v>1.3</v>
      </c>
      <c r="AB58" s="49">
        <f>IF(AND($D$58&lt;=4.6,$D$59&lt;=11),1.48,AC58)</f>
        <v>1.48</v>
      </c>
      <c r="AC58" s="49">
        <f>IF(AND($D$58&lt;=4.6,$D$59&lt;=20),1.59,AD58)</f>
        <v>1.59</v>
      </c>
      <c r="AD58" s="49">
        <f>IF(AND($D$58&lt;=4.6,$D$59&lt;=50),1.65,AE58)</f>
        <v>1.65</v>
      </c>
      <c r="AE58" s="49">
        <f>IF(AND($D$58&lt;=4.6,$D$59&gt;50),1.69,AA61)</f>
        <v>1.28</v>
      </c>
    </row>
    <row r="59" spans="1:31" ht="12.75" customHeight="1" x14ac:dyDescent="0.25">
      <c r="A59" s="446" t="s">
        <v>881</v>
      </c>
      <c r="B59" s="509"/>
      <c r="C59" s="509"/>
      <c r="D59" s="45">
        <v>0</v>
      </c>
      <c r="E59" s="509"/>
      <c r="F59" s="886"/>
      <c r="G59" s="887"/>
      <c r="H59" s="888"/>
      <c r="I59" s="528"/>
      <c r="J59" s="529"/>
      <c r="K59" s="529"/>
      <c r="L59" s="529"/>
      <c r="M59" s="529"/>
      <c r="N59" s="529"/>
      <c r="O59" s="529"/>
      <c r="P59" s="461"/>
      <c r="Q59" s="47"/>
      <c r="R59" s="27"/>
      <c r="S59" s="48"/>
      <c r="T59" s="49"/>
      <c r="U59" s="49"/>
      <c r="V59" s="49"/>
      <c r="W59" s="49"/>
      <c r="X59" s="49"/>
      <c r="Y59" s="27"/>
      <c r="Z59" s="27"/>
      <c r="AA59" s="27"/>
      <c r="AB59" s="27"/>
      <c r="AC59" s="27"/>
      <c r="AD59" s="27"/>
      <c r="AE59" s="27"/>
    </row>
    <row r="60" spans="1:31" ht="12.75" customHeight="1" thickBot="1" x14ac:dyDescent="0.3">
      <c r="A60" s="446" t="s">
        <v>127</v>
      </c>
      <c r="B60" s="509"/>
      <c r="C60" s="509"/>
      <c r="D60" s="45">
        <v>0</v>
      </c>
      <c r="E60" s="509"/>
      <c r="F60" s="889"/>
      <c r="G60" s="890"/>
      <c r="H60" s="891"/>
      <c r="I60" s="528"/>
      <c r="J60" s="850" t="s">
        <v>129</v>
      </c>
      <c r="K60" s="850"/>
      <c r="L60" s="529"/>
      <c r="M60" s="529"/>
      <c r="N60" s="529"/>
      <c r="O60" s="529"/>
      <c r="P60" s="461"/>
      <c r="Q60" s="47"/>
      <c r="R60" s="27"/>
      <c r="S60" s="48"/>
      <c r="T60" s="49"/>
      <c r="U60" s="49"/>
      <c r="V60" s="49"/>
      <c r="W60" s="49"/>
      <c r="X60" s="49"/>
      <c r="Y60" s="27"/>
      <c r="Z60" s="27"/>
      <c r="AA60" s="27"/>
      <c r="AB60" s="27"/>
      <c r="AC60" s="27"/>
      <c r="AD60" s="27"/>
      <c r="AE60" s="27"/>
    </row>
    <row r="61" spans="1:31" ht="12.75" customHeight="1" x14ac:dyDescent="0.25">
      <c r="A61" s="446" t="s">
        <v>130</v>
      </c>
      <c r="B61" s="509"/>
      <c r="C61" s="509"/>
      <c r="D61" s="225">
        <f>M103</f>
        <v>121440</v>
      </c>
      <c r="E61" s="509"/>
      <c r="F61" s="836">
        <f>ROUNDUP(IF(AND(G46&lt;=N54),O54,IF(AND(G46&gt;N53,G46&lt;=N55),O55,IF(AND(G46&gt;N55),G46*0.025,0))),0)</f>
        <v>34778</v>
      </c>
      <c r="G61" s="837"/>
      <c r="H61" s="838"/>
      <c r="I61" s="528"/>
      <c r="J61" s="849">
        <f>ROUNDUP(G46*0.0135,0)</f>
        <v>5124</v>
      </c>
      <c r="K61" s="849"/>
      <c r="L61" s="529"/>
      <c r="M61" s="529"/>
      <c r="N61" s="529"/>
      <c r="O61" s="529"/>
      <c r="P61" s="461"/>
      <c r="Q61" s="47"/>
      <c r="R61" s="27"/>
      <c r="S61" s="50" t="s">
        <v>131</v>
      </c>
      <c r="T61" s="49">
        <f>IF(AND($D$55&lt;=10,$D$57&lt;=5),1.28,U61)</f>
        <v>1.28</v>
      </c>
      <c r="U61" s="49">
        <f>IF(AND($D$55&lt;=10,$D$57&lt;=11),1.46,V61)</f>
        <v>1.46</v>
      </c>
      <c r="V61" s="49">
        <f>IF(AND($D$55&lt;=10,$D$57&lt;=20),1.56,W61)</f>
        <v>1.56</v>
      </c>
      <c r="W61" s="49">
        <f>IF(AND($D$55&lt;=10,$D$57&lt;=50),1.62,X61)</f>
        <v>1.62</v>
      </c>
      <c r="X61" s="49">
        <f>IF(AND($D$55&lt;=10,$D$57&gt;50),1.66,T62)</f>
        <v>1.25</v>
      </c>
      <c r="Y61" s="27"/>
      <c r="Z61" s="50" t="s">
        <v>893</v>
      </c>
      <c r="AA61" s="49">
        <f>IF(AND($D$58&lt;=9.2,$D$59&lt;=5),1.28,AB61)</f>
        <v>1.28</v>
      </c>
      <c r="AB61" s="49">
        <f>IF(AND($D$58&lt;=9.2,$D$59&lt;=11),1.46,AC61)</f>
        <v>1.46</v>
      </c>
      <c r="AC61" s="49">
        <f>IF(AND($D$58&lt;=9.2,$D$59&lt;=20),1.56,AD61)</f>
        <v>1.56</v>
      </c>
      <c r="AD61" s="49">
        <f>IF(AND($D$58&lt;=9.2,$D$59&lt;=50),1.62,AE61)</f>
        <v>1.62</v>
      </c>
      <c r="AE61" s="49">
        <f>IF(AND($D$58&lt;=9.2,$D$59&gt;50),1.66,AA62)</f>
        <v>1.25</v>
      </c>
    </row>
    <row r="62" spans="1:31" ht="12.75" customHeight="1" thickBot="1" x14ac:dyDescent="0.3">
      <c r="A62" s="446" t="s">
        <v>132</v>
      </c>
      <c r="B62" s="509"/>
      <c r="C62" s="509"/>
      <c r="D62" s="225">
        <f>M104</f>
        <v>546480</v>
      </c>
      <c r="E62" s="509"/>
      <c r="F62" s="839"/>
      <c r="G62" s="840"/>
      <c r="H62" s="841"/>
      <c r="I62" s="528"/>
      <c r="J62" s="849"/>
      <c r="K62" s="849"/>
      <c r="L62" s="509"/>
      <c r="M62" s="509"/>
      <c r="N62" s="509"/>
      <c r="O62" s="509"/>
      <c r="P62" s="454"/>
      <c r="Q62" s="47"/>
      <c r="R62" s="27"/>
      <c r="S62" s="50" t="s">
        <v>133</v>
      </c>
      <c r="T62" s="49">
        <f>IF(AND($D$55&lt;=50,$D$57&lt;=5),1.25,U62)</f>
        <v>1.25</v>
      </c>
      <c r="U62" s="49">
        <f>IF(AND($D$55&lt;=50,$D$57&lt;=11),1.43,V62)</f>
        <v>1.43</v>
      </c>
      <c r="V62" s="49">
        <f>IF(AND($D$55&lt;=50,$D$57&lt;=20),1.53,W62)</f>
        <v>1.53</v>
      </c>
      <c r="W62" s="49">
        <f>IF(AND($D$55&lt;=50,$D$57&lt;=50),1.59,X62)</f>
        <v>1.59</v>
      </c>
      <c r="X62" s="49">
        <f>IF(AND($D$55&lt;=50,$D$57&gt;50),1.63,T63)</f>
        <v>1.21</v>
      </c>
      <c r="Y62" s="27"/>
      <c r="Z62" s="50" t="s">
        <v>894</v>
      </c>
      <c r="AA62" s="49">
        <f>IF(AND($D$58&lt;=46,$D$59&lt;=5),1.25,AB62)</f>
        <v>1.25</v>
      </c>
      <c r="AB62" s="49">
        <f>IF(AND($D$58&lt;=46,$D$59&lt;=11),1.43,AC62)</f>
        <v>1.43</v>
      </c>
      <c r="AC62" s="49">
        <f>IF(AND($D$58&lt;=46,$D$59&lt;=20),1.53,AD62)</f>
        <v>1.53</v>
      </c>
      <c r="AD62" s="49">
        <f>IF(AND($D$58&lt;=46,$D$59&lt;=50),1.59,AE62)</f>
        <v>1.59</v>
      </c>
      <c r="AE62" s="49">
        <f>IF(AND($D$58&lt;=46,$D$59&gt;50),1.63,AA63)</f>
        <v>1.21</v>
      </c>
    </row>
    <row r="63" spans="1:31" ht="12.75" customHeight="1" thickBot="1" x14ac:dyDescent="0.3">
      <c r="A63" s="446" t="s">
        <v>101</v>
      </c>
      <c r="B63" s="509"/>
      <c r="C63" s="509"/>
      <c r="D63" s="51">
        <f>$H$81</f>
        <v>1.3</v>
      </c>
      <c r="E63" s="509"/>
      <c r="F63" s="844" t="s">
        <v>135</v>
      </c>
      <c r="G63" s="845"/>
      <c r="H63" s="846"/>
      <c r="I63" s="528"/>
      <c r="J63" s="529"/>
      <c r="K63" s="529"/>
      <c r="L63" s="529"/>
      <c r="M63" s="529"/>
      <c r="N63" s="529"/>
      <c r="O63" s="529"/>
      <c r="P63" s="461"/>
      <c r="Q63" s="47"/>
      <c r="R63" s="27"/>
      <c r="S63" s="50" t="s">
        <v>134</v>
      </c>
      <c r="T63" s="49">
        <f>IF(AND($D$55&lt;=100,$D$57&lt;=5),1.21,U63)</f>
        <v>1.21</v>
      </c>
      <c r="U63" s="49">
        <f>IF(AND($D$55&lt;=100,$D$57&lt;=11),1.38,V63)</f>
        <v>1.38</v>
      </c>
      <c r="V63" s="49">
        <f>IF(AND($D$55&lt;=100,$D$57&lt;=20),1.48,W63)</f>
        <v>1.48</v>
      </c>
      <c r="W63" s="49">
        <f>IF(AND($D$55&lt;=100,$D$57&lt;=50),1.54,X63)</f>
        <v>1.54</v>
      </c>
      <c r="X63" s="49">
        <f>IF(AND($D$55&lt;=100,$D$57&gt;50),1.58,T64)</f>
        <v>1.1599999999999999</v>
      </c>
      <c r="Y63" s="27"/>
      <c r="Z63" s="50" t="s">
        <v>895</v>
      </c>
      <c r="AA63" s="49">
        <f>IF(AND($D$58&lt;=92,$D$59&lt;=5),1.21,AB63)</f>
        <v>1.21</v>
      </c>
      <c r="AB63" s="49">
        <f>IF(AND($D$58&lt;=92,$D$59&lt;=11),1.38,AC63)</f>
        <v>1.38</v>
      </c>
      <c r="AC63" s="49">
        <f>IF(AND($D$58&lt;=92,$D$59&lt;=20),1.48,AD63)</f>
        <v>1.48</v>
      </c>
      <c r="AD63" s="49">
        <f>IF(AND($D$58&lt;=92,$D$59&lt;=50),1.54,AE63)</f>
        <v>1.54</v>
      </c>
      <c r="AE63" s="49">
        <f>IF(AND($D$58&lt;=92,$D$59&gt;50),1.58,AA64)</f>
        <v>1.1599999999999999</v>
      </c>
    </row>
    <row r="64" spans="1:31" ht="12.75" customHeight="1" x14ac:dyDescent="0.25">
      <c r="A64" s="446" t="s">
        <v>108</v>
      </c>
      <c r="B64" s="509"/>
      <c r="C64" s="454"/>
      <c r="D64" s="52">
        <f>IF(AND($D$55&lt;=5,$D$57&lt;=5),1.3,$U$57)</f>
        <v>1.3</v>
      </c>
      <c r="E64" s="509"/>
      <c r="F64" s="836">
        <f>ROUNDUP(IF(AND(G46&lt;=N54),O54,IF(AND(G46&gt;N54,G46&lt;=N55),O55,IF(AND(G46&gt;N55),G46*0.035,0))),0)</f>
        <v>34778</v>
      </c>
      <c r="G64" s="837"/>
      <c r="H64" s="838"/>
      <c r="I64" s="528"/>
      <c r="J64" s="850" t="s">
        <v>136</v>
      </c>
      <c r="K64" s="850"/>
      <c r="L64" s="529"/>
      <c r="M64" s="529"/>
      <c r="N64" s="529"/>
      <c r="O64" s="529"/>
      <c r="P64" s="461"/>
      <c r="Q64" s="47"/>
      <c r="R64" s="27"/>
      <c r="S64" s="50" t="s">
        <v>137</v>
      </c>
      <c r="T64" s="49">
        <f>IF(AND($D$55&lt;=200,$D$57&lt;=5),1.16,U64)</f>
        <v>1.1599999999999999</v>
      </c>
      <c r="U64" s="49">
        <f>IF(AND($D$55&lt;=200,$D$57&lt;=11),1.32,V64)</f>
        <v>1.32</v>
      </c>
      <c r="V64" s="49">
        <f>IF(AND($D$55&lt;=200,$D$57&lt;=20),1.41,W64)</f>
        <v>1.41</v>
      </c>
      <c r="W64" s="49">
        <f>IF(AND($D$55&lt;=200,$D$57&lt;=50),1.47,X64)</f>
        <v>1.47</v>
      </c>
      <c r="X64" s="49">
        <f>IF(AND($D$55&lt;=200,$D$57&gt;50),1.51,T65)</f>
        <v>1.0900000000000001</v>
      </c>
      <c r="Y64" s="27"/>
      <c r="Z64" s="50" t="s">
        <v>896</v>
      </c>
      <c r="AA64" s="49">
        <f>IF(AND($D$58&lt;=184,$D$59&lt;=5),1.16,AB64)</f>
        <v>1.1599999999999999</v>
      </c>
      <c r="AB64" s="49">
        <f>IF(AND($D$58&lt;=184,$D$59&lt;=11),1.32,AC64)</f>
        <v>1.32</v>
      </c>
      <c r="AC64" s="49">
        <f>IF(AND($D$58&lt;=184,$D$59&lt;=20),1.41,AD64)</f>
        <v>1.41</v>
      </c>
      <c r="AD64" s="49">
        <f>IF(AND($D$58&lt;=184,$D$59&lt;=50),1.47,AE64)</f>
        <v>1.47</v>
      </c>
      <c r="AE64" s="49">
        <f>IF(AND($D$58&lt;=184,$D$59&gt;50),1.51,AA65)</f>
        <v>1.0900000000000001</v>
      </c>
    </row>
    <row r="65" spans="1:31" ht="12.75" customHeight="1" thickBot="1" x14ac:dyDescent="0.3">
      <c r="A65" s="447" t="s">
        <v>882</v>
      </c>
      <c r="B65" s="448"/>
      <c r="C65" s="678"/>
      <c r="D65" s="680">
        <f>IF(AND($D$58&lt;=4.6,$D$59&lt;=5),1.3,$AB$58)</f>
        <v>1.3</v>
      </c>
      <c r="E65" s="509"/>
      <c r="F65" s="839"/>
      <c r="G65" s="840"/>
      <c r="H65" s="841"/>
      <c r="I65" s="528"/>
      <c r="J65" s="849">
        <f>ROUNDUP(G46*0.1,0)</f>
        <v>37950</v>
      </c>
      <c r="K65" s="849"/>
      <c r="L65" s="529"/>
      <c r="M65" s="529"/>
      <c r="N65" s="529"/>
      <c r="O65" s="529"/>
      <c r="P65" s="461"/>
      <c r="Q65" s="47"/>
      <c r="R65" s="27"/>
      <c r="S65" s="50" t="s">
        <v>138</v>
      </c>
      <c r="T65" s="49">
        <f>IF(AND($D$55&lt;=500,$D$57&lt;=5),1.09,U65)</f>
        <v>1.0900000000000001</v>
      </c>
      <c r="U65" s="49">
        <f>IF(AND($D$55&lt;=500,$D$57&lt;=11),1.24,V65)</f>
        <v>1.24</v>
      </c>
      <c r="V65" s="49">
        <f>IF(AND($D$55&lt;=500,$D$57&lt;=20),1.33,W65)</f>
        <v>1.33</v>
      </c>
      <c r="W65" s="49">
        <f>IF(AND($D$55&lt;=500,$D$57&lt;=50),1.38,X65)</f>
        <v>1.38</v>
      </c>
      <c r="X65" s="49">
        <f>IF(AND($D$55&lt;=500,$D$57&gt;50),1.41,T67)</f>
        <v>0</v>
      </c>
      <c r="Y65" s="27"/>
      <c r="Z65" s="50" t="s">
        <v>897</v>
      </c>
      <c r="AA65" s="49">
        <f>IF(AND($D$58&lt;=460,$D$59&lt;=5),1.09,AB65)</f>
        <v>1.0900000000000001</v>
      </c>
      <c r="AB65" s="49">
        <f>IF(AND($D$58&lt;=460,$D$59&lt;=11),1.24,AC65)</f>
        <v>1.24</v>
      </c>
      <c r="AC65" s="49">
        <f>IF(AND($D$58&lt;=460,$D$59&lt;=20),1.33,AD65)</f>
        <v>1.33</v>
      </c>
      <c r="AD65" s="49">
        <f>IF(AND($D$58&lt;=460,$D$59&lt;=50),1.38,AE65)</f>
        <v>1.38</v>
      </c>
      <c r="AE65" s="49">
        <f>IF(AND($D$58&lt;=460,$D$59&gt;50),1.41,AA67)</f>
        <v>0</v>
      </c>
    </row>
    <row r="66" spans="1:31" ht="12.75" customHeight="1" x14ac:dyDescent="0.25">
      <c r="A66" s="446"/>
      <c r="B66" s="509"/>
      <c r="C66" s="448"/>
      <c r="D66" s="509"/>
      <c r="E66" s="509"/>
      <c r="F66" s="679"/>
      <c r="G66" s="679"/>
      <c r="H66" s="679"/>
      <c r="I66" s="528"/>
      <c r="J66" s="849"/>
      <c r="K66" s="849"/>
      <c r="L66" s="529"/>
      <c r="M66" s="529"/>
      <c r="N66" s="529"/>
      <c r="O66" s="529"/>
      <c r="P66" s="461"/>
      <c r="Q66" s="47"/>
      <c r="R66" s="27"/>
      <c r="S66" s="50"/>
      <c r="T66" s="49"/>
      <c r="U66" s="49"/>
      <c r="V66" s="49"/>
      <c r="W66" s="49"/>
      <c r="X66" s="49"/>
      <c r="Y66" s="27"/>
      <c r="Z66" s="50"/>
      <c r="AA66" s="49"/>
      <c r="AB66" s="49"/>
      <c r="AC66" s="49"/>
      <c r="AD66" s="49"/>
      <c r="AE66" s="49"/>
    </row>
    <row r="67" spans="1:31" ht="12.75" customHeight="1" x14ac:dyDescent="0.25">
      <c r="A67" s="446"/>
      <c r="B67" s="509"/>
      <c r="C67" s="815" t="s">
        <v>139</v>
      </c>
      <c r="D67" s="816"/>
      <c r="E67" s="832">
        <f>(((PRODUCT(D55,D62,D63,D64)))+(PRODUCT(D58,D62,D63,D65,0.54))+D60+(PRODUCT(D56,D61)))</f>
        <v>0</v>
      </c>
      <c r="F67" s="832"/>
      <c r="G67" s="509"/>
      <c r="H67" s="509"/>
      <c r="I67" s="509"/>
      <c r="J67" s="849"/>
      <c r="K67" s="849"/>
      <c r="L67" s="529"/>
      <c r="M67" s="529"/>
      <c r="N67" s="529"/>
      <c r="O67" s="529"/>
      <c r="P67" s="461"/>
      <c r="Q67" s="47"/>
      <c r="R67" s="27"/>
      <c r="S67" s="50" t="s">
        <v>140</v>
      </c>
      <c r="T67" s="49">
        <f>IF(AND($D$55&gt;500,$D$57&lt;=5),1,U67)</f>
        <v>0</v>
      </c>
      <c r="U67" s="49">
        <f>IF(AND($D$55&gt;500,$D$57&lt;=11),1.14,V67)</f>
        <v>0</v>
      </c>
      <c r="V67" s="49">
        <f>IF(AND($D$55&gt;500,$D$57&lt;=20),1.22,W67)</f>
        <v>0</v>
      </c>
      <c r="W67" s="49">
        <f>IF(AND($D$55&gt;500,$D$57&lt;=50),1.27,X67)</f>
        <v>0</v>
      </c>
      <c r="X67" s="49">
        <f>IF(AND($D$55&gt;500,$D$57&gt;50),1.3,S55)</f>
        <v>0</v>
      </c>
      <c r="Y67" s="27"/>
      <c r="Z67" s="50" t="s">
        <v>898</v>
      </c>
      <c r="AA67" s="49">
        <f>IF(AND($D$58&gt;460,$D$59&lt;=5),1,AB67)</f>
        <v>0</v>
      </c>
      <c r="AB67" s="49">
        <f>IF(AND($D$58&gt;460,$D$59&lt;=11),1.14,AC67)</f>
        <v>0</v>
      </c>
      <c r="AC67" s="49">
        <f>IF(AND($D$58&gt;460,$D$59&lt;=20),1.22,AD67)</f>
        <v>0</v>
      </c>
      <c r="AD67" s="49">
        <f>IF(AND($D$58&gt;460,$D$59&lt;=50),1.27,AE67)</f>
        <v>0</v>
      </c>
      <c r="AE67" s="49">
        <f>IF(AND($D$58&gt;460,$D$59&gt;50),1.3,Z55)</f>
        <v>0</v>
      </c>
    </row>
    <row r="68" spans="1:31" ht="12.75" customHeight="1" x14ac:dyDescent="0.25">
      <c r="A68" s="462"/>
      <c r="B68" s="528"/>
      <c r="C68" s="528"/>
      <c r="D68" s="509"/>
      <c r="E68" s="530"/>
      <c r="F68" s="508"/>
      <c r="G68" s="842" t="s">
        <v>141</v>
      </c>
      <c r="H68" s="843"/>
      <c r="I68" s="509"/>
      <c r="J68" s="509"/>
      <c r="K68" s="509"/>
      <c r="L68" s="509"/>
      <c r="M68" s="509"/>
      <c r="N68" s="509"/>
      <c r="O68" s="509"/>
      <c r="P68" s="454"/>
      <c r="Q68" s="27"/>
      <c r="R68" s="27"/>
      <c r="S68" s="27"/>
      <c r="T68" s="27"/>
      <c r="U68" s="27"/>
      <c r="V68" s="27"/>
      <c r="W68" s="27"/>
      <c r="X68" s="27"/>
      <c r="Y68" s="27"/>
      <c r="Z68" s="27"/>
      <c r="AA68" s="27"/>
      <c r="AB68" s="27"/>
      <c r="AC68" s="27"/>
      <c r="AD68" s="28"/>
      <c r="AE68" s="27"/>
    </row>
    <row r="69" spans="1:31" ht="12.75" customHeight="1" x14ac:dyDescent="0.25">
      <c r="A69" s="531"/>
      <c r="B69" s="509"/>
      <c r="C69" s="509"/>
      <c r="D69" s="509"/>
      <c r="E69" s="530"/>
      <c r="F69" s="508"/>
      <c r="G69" s="765">
        <f>+E130+IF(E84&gt;0,E84,E67)+E100+E115+E146+E157+H121</f>
        <v>0</v>
      </c>
      <c r="H69" s="766"/>
      <c r="I69" s="509"/>
      <c r="J69" s="509"/>
      <c r="K69" s="509"/>
      <c r="L69" s="509"/>
      <c r="M69" s="509"/>
      <c r="N69" s="509"/>
      <c r="O69" s="509"/>
      <c r="P69" s="454"/>
      <c r="Q69" s="27"/>
      <c r="R69" s="27"/>
      <c r="S69" s="27"/>
      <c r="T69" s="27"/>
      <c r="U69" s="27"/>
      <c r="V69" s="27"/>
      <c r="W69" s="27"/>
      <c r="X69" s="27"/>
      <c r="Y69" s="27"/>
      <c r="Z69" s="27"/>
      <c r="AA69" s="27"/>
      <c r="AB69" s="27"/>
      <c r="AC69" s="27"/>
      <c r="AD69" s="28"/>
      <c r="AE69" s="27"/>
    </row>
    <row r="70" spans="1:31" ht="12.75" customHeight="1" x14ac:dyDescent="0.25">
      <c r="A70" s="446"/>
      <c r="B70" s="509"/>
      <c r="C70" s="509"/>
      <c r="D70" s="509"/>
      <c r="E70" s="530"/>
      <c r="F70" s="532"/>
      <c r="G70" s="509"/>
      <c r="H70" s="509"/>
      <c r="I70" s="509"/>
      <c r="J70" s="509"/>
      <c r="K70" s="509"/>
      <c r="L70" s="509"/>
      <c r="M70" s="509"/>
      <c r="N70" s="509"/>
      <c r="O70" s="509"/>
      <c r="P70" s="454"/>
      <c r="Q70" s="27"/>
      <c r="R70" s="27"/>
      <c r="S70" s="27"/>
      <c r="T70" s="27"/>
      <c r="U70" s="27"/>
      <c r="V70" s="27"/>
      <c r="W70" s="27"/>
      <c r="X70" s="27"/>
      <c r="Y70" s="27"/>
      <c r="Z70" s="27"/>
      <c r="AA70" s="27"/>
      <c r="AB70" s="27"/>
      <c r="AC70" s="27"/>
      <c r="AD70" s="28"/>
      <c r="AE70" s="27"/>
    </row>
    <row r="71" spans="1:31" ht="12.75" customHeight="1" x14ac:dyDescent="0.25">
      <c r="A71" s="446" t="s">
        <v>142</v>
      </c>
      <c r="B71" s="509"/>
      <c r="C71" s="509"/>
      <c r="D71" s="509"/>
      <c r="E71" s="530"/>
      <c r="F71" s="532"/>
      <c r="G71" s="509"/>
      <c r="H71" s="509"/>
      <c r="I71" s="509"/>
      <c r="J71" s="509"/>
      <c r="K71" s="509"/>
      <c r="L71" s="509"/>
      <c r="M71" s="509"/>
      <c r="N71" s="509"/>
      <c r="O71" s="509"/>
      <c r="P71" s="454"/>
      <c r="Q71" s="27"/>
      <c r="R71" s="27"/>
      <c r="S71" s="27"/>
      <c r="T71" s="27"/>
      <c r="U71" s="27"/>
      <c r="V71" s="27"/>
      <c r="W71" s="27"/>
      <c r="X71" s="27"/>
      <c r="Y71" s="27" t="s">
        <v>885</v>
      </c>
      <c r="AA71" s="27"/>
      <c r="AB71" s="27"/>
      <c r="AC71" s="27"/>
      <c r="AD71" s="28"/>
      <c r="AE71" s="27"/>
    </row>
    <row r="72" spans="1:31" ht="12.75" customHeight="1" x14ac:dyDescent="0.25">
      <c r="A72" s="444" t="s">
        <v>111</v>
      </c>
      <c r="B72" s="445"/>
      <c r="C72" s="445"/>
      <c r="D72" s="41">
        <v>0</v>
      </c>
      <c r="E72" s="509"/>
      <c r="F72" s="533"/>
      <c r="G72" s="509"/>
      <c r="H72" s="509"/>
      <c r="I72" s="509"/>
      <c r="J72" s="509"/>
      <c r="K72" s="509"/>
      <c r="L72" s="509"/>
      <c r="M72" s="509"/>
      <c r="N72" s="509"/>
      <c r="O72" s="509"/>
      <c r="P72" s="454"/>
      <c r="Q72" s="27"/>
      <c r="R72" s="27"/>
      <c r="S72" s="27"/>
      <c r="T72" s="43" t="s">
        <v>118</v>
      </c>
      <c r="U72" s="27"/>
      <c r="V72" s="27"/>
      <c r="W72" s="27"/>
      <c r="X72" s="27"/>
      <c r="Y72" s="27"/>
      <c r="Z72" s="27"/>
      <c r="AA72" s="27" t="s">
        <v>883</v>
      </c>
      <c r="AB72" s="27"/>
      <c r="AC72" s="27"/>
      <c r="AD72" s="28"/>
      <c r="AE72" s="27"/>
    </row>
    <row r="73" spans="1:31" ht="12.75" customHeight="1" x14ac:dyDescent="0.25">
      <c r="A73" s="446" t="s">
        <v>110</v>
      </c>
      <c r="B73" s="509"/>
      <c r="C73" s="509"/>
      <c r="D73" s="45">
        <v>0</v>
      </c>
      <c r="E73" s="509"/>
      <c r="F73" s="526"/>
      <c r="G73" s="509"/>
      <c r="H73" s="509"/>
      <c r="I73" s="509"/>
      <c r="J73" s="509"/>
      <c r="K73" s="509"/>
      <c r="L73" s="509"/>
      <c r="M73" s="509"/>
      <c r="N73" s="509"/>
      <c r="O73" s="509"/>
      <c r="P73" s="454"/>
      <c r="Q73" s="27">
        <f>IF(NOT(J84=3),5,3)</f>
        <v>5</v>
      </c>
      <c r="R73" s="27"/>
      <c r="S73" s="43" t="s">
        <v>119</v>
      </c>
      <c r="T73" s="43" t="s">
        <v>120</v>
      </c>
      <c r="U73" s="43" t="s">
        <v>121</v>
      </c>
      <c r="V73" s="43" t="s">
        <v>122</v>
      </c>
      <c r="W73" s="43" t="s">
        <v>123</v>
      </c>
      <c r="X73" s="43" t="s">
        <v>124</v>
      </c>
      <c r="Y73" s="27"/>
      <c r="Z73" s="43" t="s">
        <v>891</v>
      </c>
      <c r="AA73" s="43" t="s">
        <v>120</v>
      </c>
      <c r="AB73" s="43" t="s">
        <v>121</v>
      </c>
      <c r="AC73" s="43" t="s">
        <v>122</v>
      </c>
      <c r="AD73" s="43" t="s">
        <v>123</v>
      </c>
      <c r="AE73" s="43" t="s">
        <v>124</v>
      </c>
    </row>
    <row r="74" spans="1:31" ht="12.75" customHeight="1" x14ac:dyDescent="0.25">
      <c r="A74" s="446" t="s">
        <v>125</v>
      </c>
      <c r="B74" s="509"/>
      <c r="C74" s="509"/>
      <c r="D74" s="45">
        <v>0</v>
      </c>
      <c r="E74" s="509"/>
      <c r="F74" s="533"/>
      <c r="G74" s="767" t="s">
        <v>625</v>
      </c>
      <c r="H74" s="768"/>
      <c r="I74" s="768"/>
      <c r="J74" s="773">
        <v>1518000</v>
      </c>
      <c r="K74" s="774"/>
      <c r="L74" s="509"/>
      <c r="M74" s="509"/>
      <c r="N74" s="509"/>
      <c r="O74" s="509"/>
      <c r="P74" s="454"/>
      <c r="Q74" s="27"/>
      <c r="R74" s="27"/>
      <c r="S74" s="48" t="s">
        <v>126</v>
      </c>
      <c r="T74" s="49">
        <f>IF(AND($D$72&lt;=5,$D$74&lt;=5),1.3,U74)</f>
        <v>1.3</v>
      </c>
      <c r="U74" s="49">
        <f>IF(AND($D$72&lt;=5,$D$74&lt;=11),1.48,V74)</f>
        <v>1.48</v>
      </c>
      <c r="V74" s="49">
        <f>IF(AND($D$72&lt;=5,$D$74&lt;=20),1.59,W74)</f>
        <v>1.59</v>
      </c>
      <c r="W74" s="49">
        <f>IF(AND($D$72&lt;=5,$D$74&lt;=50),1.65,X74)</f>
        <v>1.65</v>
      </c>
      <c r="X74" s="49">
        <f>IF(AND($D$72&lt;=5,$D$74&gt;50),1.69,T78)</f>
        <v>1.28</v>
      </c>
      <c r="Y74" s="27"/>
      <c r="Z74" s="48" t="s">
        <v>892</v>
      </c>
      <c r="AA74" s="49">
        <f>IF(AND($D$75&lt;=4.6,$D$76&lt;=5),1.3,AB74)</f>
        <v>1.3</v>
      </c>
      <c r="AB74" s="49">
        <f>IF(AND($D$75&lt;=4.6,$D$76&lt;=11),1.48,AC74)</f>
        <v>1.48</v>
      </c>
      <c r="AC74" s="49">
        <f>IF(AND($D$75&lt;=4.6,$D$76&lt;=20),1.59,AD74)</f>
        <v>1.59</v>
      </c>
      <c r="AD74" s="49">
        <f>IF(AND($D$75&lt;=4.6,$D$76&lt;=50),1.65,AE74)</f>
        <v>1.65</v>
      </c>
      <c r="AE74" s="49">
        <f>IF(AND($D$75&lt;=4.6,$D$76&gt;50),1.69,AA78)</f>
        <v>1.28</v>
      </c>
    </row>
    <row r="75" spans="1:31" ht="12.75" customHeight="1" x14ac:dyDescent="0.25">
      <c r="A75" s="446" t="s">
        <v>890</v>
      </c>
      <c r="B75" s="509"/>
      <c r="C75" s="509"/>
      <c r="D75" s="41">
        <v>0</v>
      </c>
      <c r="E75" s="509"/>
      <c r="F75" s="533"/>
      <c r="G75" s="769"/>
      <c r="H75" s="770"/>
      <c r="I75" s="770"/>
      <c r="J75" s="775"/>
      <c r="K75" s="776"/>
      <c r="L75" s="509"/>
      <c r="M75" s="509"/>
      <c r="N75" s="509"/>
      <c r="O75" s="509"/>
      <c r="P75" s="454"/>
      <c r="Q75" s="27"/>
      <c r="R75" s="27"/>
      <c r="S75" s="48"/>
      <c r="T75" s="49"/>
      <c r="U75" s="49"/>
      <c r="V75" s="49"/>
      <c r="W75" s="49"/>
      <c r="X75" s="49"/>
      <c r="Y75" s="27"/>
      <c r="Z75" s="48"/>
      <c r="AA75" s="49"/>
      <c r="AB75" s="49"/>
      <c r="AC75" s="49"/>
      <c r="AD75" s="49"/>
      <c r="AE75" s="49"/>
    </row>
    <row r="76" spans="1:31" ht="12.75" customHeight="1" x14ac:dyDescent="0.25">
      <c r="A76" s="446" t="s">
        <v>881</v>
      </c>
      <c r="B76" s="509"/>
      <c r="C76" s="509"/>
      <c r="D76" s="45">
        <v>0</v>
      </c>
      <c r="E76" s="509"/>
      <c r="F76" s="533"/>
      <c r="G76" s="769"/>
      <c r="H76" s="770"/>
      <c r="I76" s="770"/>
      <c r="J76" s="775"/>
      <c r="K76" s="776"/>
      <c r="L76" s="509"/>
      <c r="M76" s="509"/>
      <c r="N76" s="509"/>
      <c r="O76" s="509"/>
      <c r="P76" s="454"/>
      <c r="Q76" s="27"/>
      <c r="R76" s="27"/>
      <c r="S76" s="48"/>
      <c r="T76" s="49"/>
      <c r="U76" s="49"/>
      <c r="V76" s="49"/>
      <c r="W76" s="49"/>
      <c r="X76" s="49"/>
      <c r="Y76" s="27"/>
      <c r="Z76" s="48"/>
      <c r="AA76" s="49"/>
      <c r="AB76" s="49"/>
      <c r="AC76" s="49"/>
      <c r="AD76" s="49"/>
      <c r="AE76" s="49"/>
    </row>
    <row r="77" spans="1:31" ht="12.75" customHeight="1" x14ac:dyDescent="0.25">
      <c r="A77" s="446" t="s">
        <v>127</v>
      </c>
      <c r="B77" s="509"/>
      <c r="C77" s="509"/>
      <c r="D77" s="45">
        <v>0</v>
      </c>
      <c r="E77" s="509"/>
      <c r="F77" s="533"/>
      <c r="G77" s="771"/>
      <c r="H77" s="772"/>
      <c r="I77" s="772"/>
      <c r="J77" s="777"/>
      <c r="K77" s="778"/>
      <c r="L77" s="509"/>
      <c r="M77" s="509"/>
      <c r="N77" s="509"/>
      <c r="O77" s="509"/>
      <c r="P77" s="454"/>
      <c r="Q77" s="27"/>
      <c r="R77" s="27"/>
      <c r="S77" s="48"/>
      <c r="T77" s="49"/>
      <c r="U77" s="49"/>
      <c r="V77" s="49"/>
      <c r="W77" s="49"/>
      <c r="X77" s="49"/>
      <c r="Y77" s="27"/>
      <c r="Z77" s="48"/>
      <c r="AA77" s="49"/>
      <c r="AB77" s="49"/>
      <c r="AC77" s="49"/>
      <c r="AD77" s="49"/>
      <c r="AE77" s="49"/>
    </row>
    <row r="78" spans="1:31" ht="12.75" customHeight="1" x14ac:dyDescent="0.25">
      <c r="A78" s="446" t="s">
        <v>130</v>
      </c>
      <c r="B78" s="509"/>
      <c r="C78" s="509"/>
      <c r="D78" s="225">
        <f>M103</f>
        <v>121440</v>
      </c>
      <c r="E78" s="509"/>
      <c r="F78" s="533"/>
      <c r="G78" s="748" t="s">
        <v>624</v>
      </c>
      <c r="H78" s="748"/>
      <c r="I78" s="748"/>
      <c r="J78" s="749">
        <f>(J74/20000)</f>
        <v>75.900000000000006</v>
      </c>
      <c r="K78" s="749"/>
      <c r="L78" s="509"/>
      <c r="M78" s="509"/>
      <c r="N78" s="509"/>
      <c r="O78" s="509"/>
      <c r="P78" s="454"/>
      <c r="Q78" s="27"/>
      <c r="R78" s="27"/>
      <c r="S78" s="50" t="s">
        <v>131</v>
      </c>
      <c r="T78" s="49">
        <f>IF(AND($D$72&lt;=10,$D$74&lt;=5),1.28,U78)</f>
        <v>1.28</v>
      </c>
      <c r="U78" s="49">
        <f>IF(AND($D$72&lt;=10,$D$74&lt;=11),1.46,V78)</f>
        <v>1.46</v>
      </c>
      <c r="V78" s="49">
        <f>IF(AND($D$72&lt;=10,$D$74&lt;=20),1.56,W78)</f>
        <v>1.56</v>
      </c>
      <c r="W78" s="49">
        <f>IF(AND($D$72&lt;=10,$D$74&lt;=50),1.62,X78)</f>
        <v>1.62</v>
      </c>
      <c r="X78" s="49">
        <f>IF(AND($D$72=10,$D$74&gt;50),1.66,T79)</f>
        <v>1.25</v>
      </c>
      <c r="Y78" s="27"/>
      <c r="Z78" s="50" t="s">
        <v>893</v>
      </c>
      <c r="AA78" s="49">
        <f>IF(AND($D$75&lt;=9.2,$D$76&lt;=5),1.28,AB78)</f>
        <v>1.28</v>
      </c>
      <c r="AB78" s="49">
        <f>IF(AND($D$75&lt;=9.2,$D$76&lt;=11),1.46,AC78)</f>
        <v>1.46</v>
      </c>
      <c r="AC78" s="49">
        <f>IF(AND($D$75&lt;=9.2,$D$76&lt;=20),1.56,AD78)</f>
        <v>1.56</v>
      </c>
      <c r="AD78" s="49">
        <f>IF(AND($D$75&lt;=9.2,$D$76&lt;=50),1.62,AE78)</f>
        <v>1.62</v>
      </c>
      <c r="AE78" s="49">
        <f>IF(AND($D$75=9.2,$D$76&gt;50),1.66,AA79)</f>
        <v>1.25</v>
      </c>
    </row>
    <row r="79" spans="1:31" ht="12.75" customHeight="1" x14ac:dyDescent="0.25">
      <c r="A79" s="446" t="s">
        <v>132</v>
      </c>
      <c r="B79" s="509"/>
      <c r="C79" s="509"/>
      <c r="D79" s="225">
        <f>M104</f>
        <v>546480</v>
      </c>
      <c r="E79" s="509"/>
      <c r="F79" s="526"/>
      <c r="G79" s="748"/>
      <c r="H79" s="748"/>
      <c r="I79" s="748"/>
      <c r="J79" s="749"/>
      <c r="K79" s="749"/>
      <c r="L79" s="509"/>
      <c r="M79" s="509"/>
      <c r="N79" s="509"/>
      <c r="O79" s="509"/>
      <c r="P79" s="454"/>
      <c r="Q79" s="27"/>
      <c r="R79" s="27"/>
      <c r="S79" s="50" t="s">
        <v>133</v>
      </c>
      <c r="T79" s="49">
        <f>IF(AND($D$72&lt;=50,$D$74&lt;=5),1.25,U79)</f>
        <v>1.25</v>
      </c>
      <c r="U79" s="49">
        <f>IF(AND($D$72&lt;=50,$D$74&lt;=11),1.43,V79)</f>
        <v>1.43</v>
      </c>
      <c r="V79" s="49">
        <f>IF(AND($D$72&lt;=50,$D$74&lt;=20),1.53,W79)</f>
        <v>1.53</v>
      </c>
      <c r="W79" s="49">
        <f>IF(AND($D$72&lt;=50,$D$74&lt;=50),1.59,X79)</f>
        <v>1.59</v>
      </c>
      <c r="X79" s="49">
        <f>IF(AND($D$72&lt;=50,$D$74&gt;50),1.63,T80)</f>
        <v>1.21</v>
      </c>
      <c r="Y79" s="27"/>
      <c r="Z79" s="50" t="s">
        <v>894</v>
      </c>
      <c r="AA79" s="49">
        <f>IF(AND($D$75&lt;=46,$D$76&lt;=5),1.25,AB79)</f>
        <v>1.25</v>
      </c>
      <c r="AB79" s="49">
        <f>IF(AND($D$75&lt;=46,$D$76&lt;=11),1.43,AC79)</f>
        <v>1.43</v>
      </c>
      <c r="AC79" s="49">
        <f>IF(AND($D$75&lt;=46,$D$76&lt;=20),1.53,AD79)</f>
        <v>1.53</v>
      </c>
      <c r="AD79" s="49">
        <f>IF(AND($D$75&lt;=46,$D$76&lt;=50),1.59,AE79)</f>
        <v>1.59</v>
      </c>
      <c r="AE79" s="49">
        <f>IF(AND($D$75&lt;=46,$D$76&gt;50),1.63,AA80)</f>
        <v>1.21</v>
      </c>
    </row>
    <row r="80" spans="1:31" ht="12.75" customHeight="1" x14ac:dyDescent="0.25">
      <c r="A80" s="446" t="s">
        <v>101</v>
      </c>
      <c r="B80" s="509"/>
      <c r="C80" s="509"/>
      <c r="D80" s="51">
        <f>$H$81</f>
        <v>1.3</v>
      </c>
      <c r="E80" s="509"/>
      <c r="F80" s="526"/>
      <c r="G80" s="509"/>
      <c r="H80" s="509"/>
      <c r="I80" s="509"/>
      <c r="J80" s="509"/>
      <c r="K80" s="509"/>
      <c r="L80" s="753" t="s">
        <v>880</v>
      </c>
      <c r="M80" s="754"/>
      <c r="N80" s="754"/>
      <c r="O80" s="755"/>
      <c r="P80" s="454"/>
      <c r="Q80" s="27"/>
      <c r="R80" s="27"/>
      <c r="S80" s="50" t="s">
        <v>134</v>
      </c>
      <c r="T80" s="49">
        <f>IF(AND($D$72&lt;=100,$D$74&lt;=5),1.21,U80)</f>
        <v>1.21</v>
      </c>
      <c r="U80" s="49">
        <f>IF(AND($D$72&lt;=100,$D$74&lt;=11),1.38,V80)</f>
        <v>1.38</v>
      </c>
      <c r="V80" s="49">
        <f>IF(AND($D$72&lt;=100,$D$74&lt;=20),1.48,W80)</f>
        <v>1.48</v>
      </c>
      <c r="W80" s="49">
        <f>IF(AND($D$72&lt;=100,$D$74&lt;=50),1.54,X80)</f>
        <v>1.54</v>
      </c>
      <c r="X80" s="49">
        <f>IF(AND($D$72&lt;=100,$D$74&gt;50),1.58,T81)</f>
        <v>1.1599999999999999</v>
      </c>
      <c r="Y80" s="27"/>
      <c r="Z80" s="231" t="s">
        <v>895</v>
      </c>
      <c r="AA80" s="49">
        <f>IF(AND($D$75&lt;=92,$D$76&lt;=5),1.21,AB80)</f>
        <v>1.21</v>
      </c>
      <c r="AB80" s="49">
        <f>IF(AND($D$75&lt;=92,$D$76&lt;=11),1.38,AC80)</f>
        <v>1.38</v>
      </c>
      <c r="AC80" s="49">
        <f>IF(AND($D$75&lt;=92,$D$76&lt;=20),1.48,AD80)</f>
        <v>1.48</v>
      </c>
      <c r="AD80" s="49">
        <f>IF(AND($D$75&lt;=92,$D$76&lt;=50),1.54,AE80)</f>
        <v>1.54</v>
      </c>
      <c r="AE80" s="49">
        <f>IF(AND($D$75&lt;=92,$D$76&gt;50),1.58,AA81)</f>
        <v>1.1599999999999999</v>
      </c>
    </row>
    <row r="81" spans="1:31" ht="12.75" customHeight="1" x14ac:dyDescent="0.25">
      <c r="A81" s="446" t="s">
        <v>108</v>
      </c>
      <c r="B81" s="509"/>
      <c r="C81" s="509"/>
      <c r="D81" s="52">
        <f>IF(AND($D$72&lt;=5,$D$74&lt;=5),1.3,$U$74)</f>
        <v>1.3</v>
      </c>
      <c r="E81" s="509"/>
      <c r="F81" s="508"/>
      <c r="G81" s="779" t="s">
        <v>101</v>
      </c>
      <c r="H81" s="762">
        <v>1.3</v>
      </c>
      <c r="I81" s="509"/>
      <c r="J81" s="509"/>
      <c r="K81" s="509"/>
      <c r="L81" s="756"/>
      <c r="M81" s="757"/>
      <c r="N81" s="757"/>
      <c r="O81" s="758"/>
      <c r="P81" s="454"/>
      <c r="Q81" s="27"/>
      <c r="R81" s="27"/>
      <c r="S81" s="50" t="s">
        <v>137</v>
      </c>
      <c r="T81" s="49">
        <f>IF(AND($D$72&lt;=200,$D$74&lt;=5),1.16,U81)</f>
        <v>1.1599999999999999</v>
      </c>
      <c r="U81" s="49">
        <f>IF(AND($D$72&lt;=200,$D$74&lt;=11),1.32,V81)</f>
        <v>1.32</v>
      </c>
      <c r="V81" s="49">
        <f>IF(AND($D$72&lt;=200,$D$74&lt;=20),1.41,W81)</f>
        <v>1.41</v>
      </c>
      <c r="W81" s="49">
        <f>IF(AND($D$72&lt;=200,$D$74&lt;=50),1.47,X81)</f>
        <v>1.47</v>
      </c>
      <c r="X81" s="49">
        <f>IF(AND($D$72&lt;=200,$D$74&gt;50),1.51,T82)</f>
        <v>1.0900000000000001</v>
      </c>
      <c r="Y81" s="27"/>
      <c r="Z81" s="231" t="s">
        <v>896</v>
      </c>
      <c r="AA81" s="49">
        <f>IF(AND($D$75&lt;=184,$D$76&lt;=5),1.16,AB81)</f>
        <v>1.1599999999999999</v>
      </c>
      <c r="AB81" s="49">
        <f>IF(AND($D$75&lt;=184,$D$76&lt;=11),1.32,AC81)</f>
        <v>1.32</v>
      </c>
      <c r="AC81" s="49">
        <f>IF(AND($D$75&lt;=184,$D$76&lt;=20),1.41,AD81)</f>
        <v>1.41</v>
      </c>
      <c r="AD81" s="49">
        <f>IF(AND($D$75&lt;=184,$D$76&lt;=50),1.47,AE81)</f>
        <v>1.47</v>
      </c>
      <c r="AE81" s="49">
        <f>IF(AND($D$75&lt;=184,$D$76&gt;50),1.51,AA82)</f>
        <v>1.0900000000000001</v>
      </c>
    </row>
    <row r="82" spans="1:31" ht="12.75" customHeight="1" x14ac:dyDescent="0.25">
      <c r="A82" s="447" t="s">
        <v>882</v>
      </c>
      <c r="B82" s="448"/>
      <c r="C82" s="678"/>
      <c r="D82" s="680">
        <f>IF(AND($D$75&lt;=4.6,$D$76&lt;=5),1.3,$AB$74)</f>
        <v>1.3</v>
      </c>
      <c r="E82" s="509"/>
      <c r="F82" s="508"/>
      <c r="G82" s="780"/>
      <c r="H82" s="763"/>
      <c r="I82" s="509"/>
      <c r="J82" s="534"/>
      <c r="K82" s="534"/>
      <c r="L82" s="756"/>
      <c r="M82" s="757"/>
      <c r="N82" s="757"/>
      <c r="O82" s="758"/>
      <c r="P82" s="463"/>
      <c r="Q82" s="53"/>
      <c r="R82" s="53"/>
      <c r="S82" s="50" t="s">
        <v>138</v>
      </c>
      <c r="T82" s="49">
        <f>IF(AND($D$72&lt;=500,$D$74&lt;=5),1.09,U82)</f>
        <v>1.0900000000000001</v>
      </c>
      <c r="U82" s="49">
        <f>IF(AND($D$72&lt;=500,$D$74&lt;=11),1.24,V82)</f>
        <v>1.24</v>
      </c>
      <c r="V82" s="49">
        <f>IF(AND($D$72&lt;=500,$D$74&lt;=20),1.33,W82)</f>
        <v>1.33</v>
      </c>
      <c r="W82" s="49">
        <f>IF(AND($D$72&lt;=500,$D$74&lt;=50),1.38,X82)</f>
        <v>1.38</v>
      </c>
      <c r="X82" s="49">
        <f>IF(AND($D$72&lt;=500,$D$74&gt;50),1.41,T84)</f>
        <v>0</v>
      </c>
      <c r="Y82" s="688"/>
      <c r="Z82" s="231" t="s">
        <v>897</v>
      </c>
      <c r="AA82" s="49">
        <f>IF(AND($D$75&lt;=460,$D$76&lt;=5),1.09,AB82)</f>
        <v>1.0900000000000001</v>
      </c>
      <c r="AB82" s="49">
        <f>IF(AND($D$75&lt;=460,$D$76&lt;=11),1.24,AC82)</f>
        <v>1.24</v>
      </c>
      <c r="AC82" s="49">
        <f>IF(AND($D$75&lt;=460,$D$76&lt;=20),1.33,AD82)</f>
        <v>1.33</v>
      </c>
      <c r="AD82" s="49">
        <f>IF(AND($D$75&lt;=460,$D$76&lt;=50),1.38,AE82)</f>
        <v>1.38</v>
      </c>
      <c r="AE82" s="49">
        <f>IF(AND($D$75&lt;=460,$D$76&gt;50),1.41,AA84)</f>
        <v>0</v>
      </c>
    </row>
    <row r="83" spans="1:31" ht="12.75" customHeight="1" x14ac:dyDescent="0.25">
      <c r="A83" s="446"/>
      <c r="B83" s="509"/>
      <c r="C83" s="509"/>
      <c r="D83" s="509"/>
      <c r="E83" s="509"/>
      <c r="F83" s="508"/>
      <c r="G83" s="781"/>
      <c r="H83" s="764"/>
      <c r="I83" s="509"/>
      <c r="J83" s="534"/>
      <c r="K83" s="534"/>
      <c r="L83" s="759"/>
      <c r="M83" s="760"/>
      <c r="N83" s="760"/>
      <c r="O83" s="761"/>
      <c r="P83" s="463"/>
      <c r="Q83" s="53"/>
      <c r="R83" s="53"/>
      <c r="S83" s="681"/>
      <c r="T83" s="682"/>
      <c r="U83" s="682"/>
      <c r="V83" s="682"/>
      <c r="W83" s="682"/>
      <c r="X83" s="682"/>
      <c r="Y83" s="53"/>
      <c r="Z83" s="681"/>
      <c r="AA83" s="682"/>
      <c r="AB83" s="682"/>
      <c r="AC83" s="682"/>
      <c r="AD83" s="682"/>
      <c r="AE83" s="682"/>
    </row>
    <row r="84" spans="1:31" ht="12.75" customHeight="1" x14ac:dyDescent="0.25">
      <c r="A84" s="446"/>
      <c r="B84" s="509"/>
      <c r="C84" s="816" t="s">
        <v>143</v>
      </c>
      <c r="D84" s="816"/>
      <c r="E84" s="832">
        <f>(((PRODUCT(D72,D79,D80,D81)))+(PRODUCT(D75,D79,D80,D82,0.54))+D77+(PRODUCT(D73,D78)))</f>
        <v>0</v>
      </c>
      <c r="F84" s="847"/>
      <c r="G84" s="897" t="s">
        <v>878</v>
      </c>
      <c r="H84" s="898"/>
      <c r="I84" s="899"/>
      <c r="J84" s="853">
        <v>5</v>
      </c>
      <c r="K84" s="509"/>
      <c r="L84" s="782" t="s">
        <v>879</v>
      </c>
      <c r="M84" s="783"/>
      <c r="N84" s="783"/>
      <c r="O84" s="784"/>
      <c r="P84" s="454"/>
      <c r="Q84" s="27">
        <v>3</v>
      </c>
      <c r="R84" s="27"/>
      <c r="S84" s="50" t="s">
        <v>140</v>
      </c>
      <c r="T84" s="49">
        <f>IF(AND($D$72&gt;500,$D$74&lt;=5),1,U84)</f>
        <v>0</v>
      </c>
      <c r="U84" s="49">
        <f>IF(AND($D$72&gt;500,$D$74&lt;=11),1.14,V84)</f>
        <v>0</v>
      </c>
      <c r="V84" s="49">
        <f>IF(AND($D$72&gt;500,$D$74&lt;=20),1.22,W84)</f>
        <v>0</v>
      </c>
      <c r="W84" s="49">
        <f>IF(AND($D$72&gt;500,$D$74&lt;=50),1.27,X84)</f>
        <v>0</v>
      </c>
      <c r="X84" s="49">
        <f>IF(AND($D$72&gt;500,$D$74&gt;50),1.3,S72)</f>
        <v>0</v>
      </c>
      <c r="Y84" s="27"/>
      <c r="Z84" s="50" t="s">
        <v>898</v>
      </c>
      <c r="AA84" s="49">
        <f>IF(AND($D$75&gt;460,$D$76&lt;=5),1,AB84)</f>
        <v>0</v>
      </c>
      <c r="AB84" s="49">
        <f>IF(AND($D$75&gt;460,$D$76&lt;=11),1.14,AC84)</f>
        <v>0</v>
      </c>
      <c r="AC84" s="49">
        <f>IF(AND($D$75&gt;460,$D$76&lt;=20),1.22,AD84)</f>
        <v>0</v>
      </c>
      <c r="AD84" s="49">
        <f>IF(AND($D$75&gt;460,$D$76&lt;=50),1.27,AE84)</f>
        <v>0</v>
      </c>
      <c r="AE84" s="49">
        <f>IF(AND($D$75&gt;460,$D$76&gt;50),1.3,Z72)</f>
        <v>0</v>
      </c>
    </row>
    <row r="85" spans="1:31" ht="12.75" customHeight="1" x14ac:dyDescent="0.25">
      <c r="A85" s="462"/>
      <c r="B85" s="528"/>
      <c r="C85" s="528"/>
      <c r="D85" s="509"/>
      <c r="E85" s="530"/>
      <c r="F85" s="508"/>
      <c r="G85" s="900"/>
      <c r="H85" s="901"/>
      <c r="I85" s="902"/>
      <c r="J85" s="854"/>
      <c r="K85" s="509"/>
      <c r="L85" s="785"/>
      <c r="M85" s="786"/>
      <c r="N85" s="786"/>
      <c r="O85" s="787"/>
      <c r="P85" s="454"/>
      <c r="Q85" s="27">
        <v>5</v>
      </c>
      <c r="R85" s="27"/>
      <c r="S85" s="27"/>
      <c r="T85" s="27"/>
      <c r="U85" s="27"/>
      <c r="V85" s="27"/>
      <c r="W85" s="27"/>
      <c r="X85" s="27"/>
      <c r="Y85" s="27"/>
      <c r="Z85" s="27"/>
      <c r="AA85" s="27"/>
      <c r="AB85" s="27"/>
      <c r="AC85" s="27"/>
      <c r="AD85" s="28"/>
      <c r="AE85" s="27"/>
    </row>
    <row r="86" spans="1:31" ht="12.75" customHeight="1" x14ac:dyDescent="0.25">
      <c r="A86" s="446"/>
      <c r="B86" s="509"/>
      <c r="C86" s="509"/>
      <c r="D86" s="509"/>
      <c r="E86" s="530"/>
      <c r="F86" s="532"/>
      <c r="G86" s="509"/>
      <c r="H86" s="509"/>
      <c r="I86" s="509"/>
      <c r="J86" s="509"/>
      <c r="K86" s="509"/>
      <c r="L86" s="785"/>
      <c r="M86" s="786"/>
      <c r="N86" s="786"/>
      <c r="O86" s="787"/>
      <c r="P86" s="454"/>
      <c r="Q86" s="27">
        <v>7</v>
      </c>
      <c r="R86" s="27"/>
      <c r="S86" s="27"/>
      <c r="T86" s="27"/>
      <c r="U86" s="27"/>
      <c r="V86" s="27"/>
      <c r="W86" s="27"/>
      <c r="X86" s="27"/>
      <c r="Y86" s="27"/>
      <c r="Z86" s="27"/>
      <c r="AA86" s="27"/>
      <c r="AB86" s="27"/>
      <c r="AC86" s="27"/>
      <c r="AD86" s="28"/>
      <c r="AE86" s="27"/>
    </row>
    <row r="87" spans="1:31" ht="12.75" customHeight="1" x14ac:dyDescent="0.25">
      <c r="A87" s="446" t="s">
        <v>144</v>
      </c>
      <c r="B87" s="509"/>
      <c r="C87" s="509"/>
      <c r="D87" s="509"/>
      <c r="E87" s="530"/>
      <c r="F87" s="508"/>
      <c r="G87" s="509"/>
      <c r="H87" s="509"/>
      <c r="I87" s="509"/>
      <c r="J87" s="535"/>
      <c r="K87" s="535"/>
      <c r="L87" s="785"/>
      <c r="M87" s="786"/>
      <c r="N87" s="786"/>
      <c r="O87" s="787"/>
      <c r="P87" s="454"/>
      <c r="Q87" s="27"/>
      <c r="R87" s="358"/>
      <c r="S87" s="49"/>
      <c r="T87" s="49"/>
      <c r="U87" s="49"/>
      <c r="V87" s="49"/>
      <c r="W87" s="49"/>
      <c r="X87" s="49"/>
      <c r="Y87" s="49" t="s">
        <v>886</v>
      </c>
      <c r="AA87" s="49"/>
      <c r="AB87" s="49"/>
      <c r="AC87" s="49"/>
      <c r="AD87" s="49"/>
      <c r="AE87" s="27"/>
    </row>
    <row r="88" spans="1:31" ht="12.75" customHeight="1" x14ac:dyDescent="0.25">
      <c r="A88" s="444" t="s">
        <v>111</v>
      </c>
      <c r="B88" s="445"/>
      <c r="C88" s="445"/>
      <c r="D88" s="41">
        <v>0</v>
      </c>
      <c r="E88" s="530"/>
      <c r="F88" s="826" t="s">
        <v>876</v>
      </c>
      <c r="G88" s="827"/>
      <c r="H88" s="827"/>
      <c r="I88" s="828"/>
      <c r="J88" s="510"/>
      <c r="K88" s="510"/>
      <c r="L88" s="785"/>
      <c r="M88" s="786"/>
      <c r="N88" s="786"/>
      <c r="O88" s="787"/>
      <c r="P88" s="454"/>
      <c r="Q88" s="27"/>
      <c r="R88" s="27"/>
      <c r="S88" s="27"/>
      <c r="T88" s="43" t="s">
        <v>118</v>
      </c>
      <c r="U88" s="27"/>
      <c r="V88" s="27"/>
      <c r="W88" s="27"/>
      <c r="X88" s="27"/>
      <c r="Y88" s="27"/>
      <c r="Z88" s="27"/>
      <c r="AA88" s="43" t="s">
        <v>883</v>
      </c>
      <c r="AB88" s="27"/>
      <c r="AC88" s="27"/>
      <c r="AD88" s="27"/>
      <c r="AE88" s="27"/>
    </row>
    <row r="89" spans="1:31" ht="12.75" customHeight="1" x14ac:dyDescent="0.25">
      <c r="A89" s="446" t="s">
        <v>110</v>
      </c>
      <c r="B89" s="509"/>
      <c r="C89" s="509"/>
      <c r="D89" s="45">
        <v>0</v>
      </c>
      <c r="E89" s="530"/>
      <c r="F89" s="829"/>
      <c r="G89" s="830"/>
      <c r="H89" s="830"/>
      <c r="I89" s="831"/>
      <c r="J89" s="510"/>
      <c r="K89" s="536"/>
      <c r="L89" s="785"/>
      <c r="M89" s="786"/>
      <c r="N89" s="786"/>
      <c r="O89" s="787"/>
      <c r="P89" s="454"/>
      <c r="Q89" s="27"/>
      <c r="R89" s="27"/>
      <c r="S89" s="43" t="s">
        <v>119</v>
      </c>
      <c r="T89" s="43" t="s">
        <v>120</v>
      </c>
      <c r="U89" s="43" t="s">
        <v>121</v>
      </c>
      <c r="V89" s="43" t="s">
        <v>122</v>
      </c>
      <c r="W89" s="43" t="s">
        <v>123</v>
      </c>
      <c r="X89" s="43" t="s">
        <v>124</v>
      </c>
      <c r="Y89" s="27"/>
      <c r="Z89" s="43" t="s">
        <v>891</v>
      </c>
      <c r="AA89" s="43" t="s">
        <v>120</v>
      </c>
      <c r="AB89" s="43" t="s">
        <v>121</v>
      </c>
      <c r="AC89" s="43" t="s">
        <v>122</v>
      </c>
      <c r="AD89" s="43" t="s">
        <v>123</v>
      </c>
      <c r="AE89" s="43" t="s">
        <v>124</v>
      </c>
    </row>
    <row r="90" spans="1:31" ht="12.75" customHeight="1" x14ac:dyDescent="0.25">
      <c r="A90" s="446" t="s">
        <v>125</v>
      </c>
      <c r="B90" s="509"/>
      <c r="C90" s="509"/>
      <c r="D90" s="45">
        <v>0</v>
      </c>
      <c r="E90" s="530"/>
      <c r="F90" s="817">
        <f>'IMPRIMIR anexas'!$O$55</f>
        <v>0</v>
      </c>
      <c r="G90" s="818"/>
      <c r="H90" s="818"/>
      <c r="I90" s="819"/>
      <c r="J90" s="510"/>
      <c r="K90" s="536"/>
      <c r="L90" s="785"/>
      <c r="M90" s="786"/>
      <c r="N90" s="786"/>
      <c r="O90" s="787"/>
      <c r="P90" s="454"/>
      <c r="Q90" s="27"/>
      <c r="R90" s="27"/>
      <c r="S90" s="48" t="s">
        <v>126</v>
      </c>
      <c r="T90" s="49">
        <f>IF(AND($D$88&lt;=5,$D$88&lt;=5),1.3,U90)</f>
        <v>1.3</v>
      </c>
      <c r="U90" s="49">
        <f>IF(AND($D$88&lt;=5,$D$90&lt;=11),1.48,V90)</f>
        <v>1.48</v>
      </c>
      <c r="V90" s="49">
        <f>IF(AND($D$88&lt;=5,$D$90&lt;=20),1.59,W90)</f>
        <v>1.59</v>
      </c>
      <c r="W90" s="49">
        <f>IF(AND($D$88&lt;=5,$D$90&lt;=50),1.65,X90)</f>
        <v>1.65</v>
      </c>
      <c r="X90" s="49">
        <f>IF(AND($D$88&lt;=5,$D$90&gt;50),1.69,T94)</f>
        <v>1.28</v>
      </c>
      <c r="Y90" s="27"/>
      <c r="Z90" s="43" t="s">
        <v>892</v>
      </c>
      <c r="AA90" s="49">
        <f>IF(AND($D$91&lt;=4.6,$D$92&lt;=5),1.3,AB90)</f>
        <v>1.3</v>
      </c>
      <c r="AB90" s="49">
        <f>IF(AND($D$91&lt;=4.6,$D$92&lt;=11),1.48,AC90)</f>
        <v>1.48</v>
      </c>
      <c r="AC90" s="49">
        <f>IF(AND($D$91&lt;=4.6,$D$92&lt;=20),1.59,AD90)</f>
        <v>1.59</v>
      </c>
      <c r="AD90" s="49">
        <f>IF(AND($D$91&lt;=4.6,$D$92&lt;=50),1.65,AE90)</f>
        <v>1.65</v>
      </c>
      <c r="AE90" s="49">
        <f>IF(AND($D$91&lt;=4.6,$D$92&gt;50),1.69,AA94)</f>
        <v>1.28</v>
      </c>
    </row>
    <row r="91" spans="1:31" ht="12.75" customHeight="1" x14ac:dyDescent="0.25">
      <c r="A91" s="446" t="s">
        <v>890</v>
      </c>
      <c r="B91" s="509"/>
      <c r="C91" s="509"/>
      <c r="D91" s="41">
        <v>0</v>
      </c>
      <c r="E91" s="530"/>
      <c r="F91" s="820"/>
      <c r="G91" s="821"/>
      <c r="H91" s="821"/>
      <c r="I91" s="822"/>
      <c r="J91" s="510"/>
      <c r="K91" s="536"/>
      <c r="L91" s="785"/>
      <c r="M91" s="786"/>
      <c r="N91" s="786"/>
      <c r="O91" s="787"/>
      <c r="P91" s="454"/>
      <c r="Q91" s="27"/>
      <c r="R91" s="27"/>
      <c r="S91" s="48"/>
      <c r="T91" s="49"/>
      <c r="U91" s="49"/>
      <c r="V91" s="49"/>
      <c r="W91" s="49"/>
      <c r="X91" s="49"/>
      <c r="Y91" s="27"/>
      <c r="Z91" s="43"/>
      <c r="AA91" s="49"/>
      <c r="AB91" s="49"/>
      <c r="AC91" s="49"/>
      <c r="AD91" s="49"/>
      <c r="AE91" s="49"/>
    </row>
    <row r="92" spans="1:31" ht="12.75" customHeight="1" x14ac:dyDescent="0.25">
      <c r="A92" s="446" t="s">
        <v>881</v>
      </c>
      <c r="B92" s="509"/>
      <c r="C92" s="509"/>
      <c r="D92" s="45">
        <v>0</v>
      </c>
      <c r="E92" s="530"/>
      <c r="F92" s="820"/>
      <c r="G92" s="821"/>
      <c r="H92" s="821"/>
      <c r="I92" s="822"/>
      <c r="J92" s="510"/>
      <c r="K92" s="536"/>
      <c r="L92" s="785"/>
      <c r="M92" s="786"/>
      <c r="N92" s="786"/>
      <c r="O92" s="787"/>
      <c r="P92" s="454"/>
      <c r="Q92" s="27"/>
      <c r="R92" s="27"/>
      <c r="S92" s="48"/>
      <c r="T92" s="49"/>
      <c r="U92" s="49"/>
      <c r="V92" s="49"/>
      <c r="W92" s="49"/>
      <c r="X92" s="49"/>
      <c r="Y92" s="27"/>
      <c r="Z92" s="43"/>
      <c r="AA92" s="49"/>
      <c r="AB92" s="49"/>
      <c r="AC92" s="49"/>
      <c r="AD92" s="49"/>
      <c r="AE92" s="49"/>
    </row>
    <row r="93" spans="1:31" ht="12.75" customHeight="1" x14ac:dyDescent="0.25">
      <c r="A93" s="446" t="s">
        <v>127</v>
      </c>
      <c r="B93" s="509"/>
      <c r="C93" s="509"/>
      <c r="D93" s="45">
        <v>0</v>
      </c>
      <c r="E93" s="530"/>
      <c r="F93" s="823"/>
      <c r="G93" s="824"/>
      <c r="H93" s="824"/>
      <c r="I93" s="825"/>
      <c r="J93" s="529"/>
      <c r="K93" s="529"/>
      <c r="L93" s="785"/>
      <c r="M93" s="786"/>
      <c r="N93" s="786"/>
      <c r="O93" s="787"/>
      <c r="P93" s="461"/>
      <c r="Q93" s="47"/>
      <c r="R93" s="27"/>
      <c r="S93" s="48"/>
      <c r="T93" s="49"/>
      <c r="U93" s="49"/>
      <c r="V93" s="49"/>
      <c r="W93" s="49"/>
      <c r="X93" s="49"/>
      <c r="Y93" s="27"/>
      <c r="Z93" s="43"/>
      <c r="AA93" s="49"/>
      <c r="AB93" s="49"/>
      <c r="AC93" s="49"/>
      <c r="AD93" s="49"/>
      <c r="AE93" s="49"/>
    </row>
    <row r="94" spans="1:31" ht="12.75" customHeight="1" x14ac:dyDescent="0.25">
      <c r="A94" s="446" t="s">
        <v>130</v>
      </c>
      <c r="B94" s="509"/>
      <c r="C94" s="509"/>
      <c r="D94" s="225">
        <f>M103</f>
        <v>121440</v>
      </c>
      <c r="E94" s="530"/>
      <c r="F94" s="444" t="s">
        <v>111</v>
      </c>
      <c r="G94" s="445"/>
      <c r="H94" s="445"/>
      <c r="I94" s="41">
        <v>0</v>
      </c>
      <c r="J94" s="529"/>
      <c r="K94" s="529"/>
      <c r="L94" s="785"/>
      <c r="M94" s="786"/>
      <c r="N94" s="786"/>
      <c r="O94" s="787"/>
      <c r="P94" s="461"/>
      <c r="Q94" s="47"/>
      <c r="R94" s="27"/>
      <c r="S94" s="50" t="s">
        <v>131</v>
      </c>
      <c r="T94" s="49">
        <f>IF(AND($D$88&lt;=10,$D$90&lt;=5),1.28,U94)</f>
        <v>1.28</v>
      </c>
      <c r="U94" s="49">
        <f>IF(AND($D$88&lt;=10,$D$90&lt;=11),1.46,V94)</f>
        <v>1.46</v>
      </c>
      <c r="V94" s="49">
        <f>IF(AND($D$88&lt;=10,$D$90&lt;=20),1.56,W94)</f>
        <v>1.56</v>
      </c>
      <c r="W94" s="49">
        <f>IF(AND($D$88&lt;=10,$D$90&lt;=50),1.62,X94)</f>
        <v>1.62</v>
      </c>
      <c r="X94" s="49">
        <f>IF(AND($D$88&lt;=10,$D$90&gt;50),1.66,T95)</f>
        <v>1.25</v>
      </c>
      <c r="Y94" s="27"/>
      <c r="Z94" s="43" t="s">
        <v>893</v>
      </c>
      <c r="AA94" s="49">
        <f>IF(AND($D$91&lt;=9.2,$D$92&lt;=5),1.28,AB94)</f>
        <v>1.28</v>
      </c>
      <c r="AB94" s="49">
        <f>IF(AND($D$91&lt;=9.2,$D$92&lt;=11),1.46,AC94)</f>
        <v>1.46</v>
      </c>
      <c r="AC94" s="49">
        <f>IF(AND($D$91&lt;=9.2,$D$92&lt;=20),1.56,AD94)</f>
        <v>1.56</v>
      </c>
      <c r="AD94" s="49">
        <f>IF(AND($D$91&lt;=9.2,$D$92&lt;=50),1.62,AE94)</f>
        <v>1.62</v>
      </c>
      <c r="AE94" s="49">
        <f>IF(AND($D$91&lt;=9.2,$D$92&gt;50),1.66,AA95)</f>
        <v>1.25</v>
      </c>
    </row>
    <row r="95" spans="1:31" ht="12.75" customHeight="1" x14ac:dyDescent="0.25">
      <c r="A95" s="446" t="s">
        <v>132</v>
      </c>
      <c r="B95" s="509"/>
      <c r="C95" s="509"/>
      <c r="D95" s="225">
        <f>M104</f>
        <v>546480</v>
      </c>
      <c r="E95" s="530"/>
      <c r="F95" s="446" t="s">
        <v>110</v>
      </c>
      <c r="G95" s="509"/>
      <c r="H95" s="509"/>
      <c r="I95" s="45">
        <v>0</v>
      </c>
      <c r="J95" s="4"/>
      <c r="K95" s="4"/>
      <c r="L95" s="785"/>
      <c r="M95" s="786"/>
      <c r="N95" s="786"/>
      <c r="O95" s="787"/>
      <c r="P95" s="461"/>
      <c r="Q95" s="47"/>
      <c r="R95" s="27"/>
      <c r="S95" s="50" t="s">
        <v>133</v>
      </c>
      <c r="T95" s="49">
        <f>IF(AND($D$88&lt;=50,$D$90&lt;=5),1.25,U95)</f>
        <v>1.25</v>
      </c>
      <c r="U95" s="49">
        <f>IF(AND($D$88&lt;=50,$D$90&lt;=11),1.43,V95)</f>
        <v>1.43</v>
      </c>
      <c r="V95" s="49">
        <f>IF(AND($D$88&lt;=50,$D$90&lt;=20),1.53,W95)</f>
        <v>1.53</v>
      </c>
      <c r="W95" s="49">
        <f>IF(AND($D$88&lt;=50,$D$90&lt;=50),1.59,X95)</f>
        <v>1.59</v>
      </c>
      <c r="X95" s="49">
        <f>IF(AND($D$88&lt;=50,$D$90&gt;50),1.63,T96)</f>
        <v>1.21</v>
      </c>
      <c r="Y95" s="27"/>
      <c r="Z95" s="43" t="s">
        <v>894</v>
      </c>
      <c r="AA95" s="49">
        <f>IF(AND($D$91&lt;=46,$D$92&lt;=5),1.25,AB95)</f>
        <v>1.25</v>
      </c>
      <c r="AB95" s="49">
        <f>IF(AND($D$91&lt;=46,$D$92&lt;=11),1.43,AC95)</f>
        <v>1.43</v>
      </c>
      <c r="AC95" s="49">
        <f>IF(AND($D$91&lt;=46,$D$92&lt;=20),1.53,AD95)</f>
        <v>1.53</v>
      </c>
      <c r="AD95" s="49">
        <f>IF(AND($D$91&lt;=46,$D$92&lt;=50),1.59,AE95)</f>
        <v>1.59</v>
      </c>
      <c r="AE95" s="49">
        <f>IF(AND($D$91&lt;=46,$D$92&gt;50),1.63,AA96)</f>
        <v>1.21</v>
      </c>
    </row>
    <row r="96" spans="1:31" ht="12.75" customHeight="1" x14ac:dyDescent="0.25">
      <c r="A96" s="446" t="s">
        <v>101</v>
      </c>
      <c r="B96" s="509"/>
      <c r="C96" s="509"/>
      <c r="D96" s="51">
        <f>$H$81</f>
        <v>1.3</v>
      </c>
      <c r="E96" s="530"/>
      <c r="F96" s="446" t="s">
        <v>125</v>
      </c>
      <c r="G96" s="509"/>
      <c r="H96" s="509"/>
      <c r="I96" s="45">
        <v>0</v>
      </c>
      <c r="J96" s="4"/>
      <c r="K96" s="4"/>
      <c r="L96" s="785"/>
      <c r="M96" s="786"/>
      <c r="N96" s="786"/>
      <c r="O96" s="787"/>
      <c r="P96" s="461"/>
      <c r="Q96" s="47"/>
      <c r="R96" s="27"/>
      <c r="S96" s="50" t="s">
        <v>134</v>
      </c>
      <c r="T96" s="49">
        <f>IF(AND($D$88&lt;=100,$D$90&lt;=5),1.21,U96)</f>
        <v>1.21</v>
      </c>
      <c r="U96" s="49">
        <f>IF(AND($D$88&lt;=100,$D$90&lt;=11),1.38,V96)</f>
        <v>1.38</v>
      </c>
      <c r="V96" s="49">
        <f>IF(AND($D$88&lt;=100,$D$90&lt;=20),1.48,W96)</f>
        <v>1.48</v>
      </c>
      <c r="W96" s="49">
        <f>IF(AND($D$88&lt;=100,$D$90&lt;=50),1.54,X96)</f>
        <v>1.54</v>
      </c>
      <c r="X96" s="49">
        <f>IF(AND($D$88&lt;=100,$D$90&gt;50),1.58,T97)</f>
        <v>1.1599999999999999</v>
      </c>
      <c r="Y96" s="27"/>
      <c r="Z96" s="43" t="s">
        <v>895</v>
      </c>
      <c r="AA96" s="49">
        <f>IF(AND($D$91&lt;=92,$D$92&lt;=5),1.21,AB96)</f>
        <v>1.21</v>
      </c>
      <c r="AB96" s="49">
        <f>IF(AND($D$91&lt;=92,$D$92&lt;=11),1.38,AC96)</f>
        <v>1.38</v>
      </c>
      <c r="AC96" s="49">
        <f>IF(AND($D$91&lt;=92,$D$92&lt;=20),1.48,AD96)</f>
        <v>1.48</v>
      </c>
      <c r="AD96" s="49">
        <f>IF(AND($D$91&lt;=92,$D$92&lt;=50),1.54,AE96)</f>
        <v>1.54</v>
      </c>
      <c r="AE96" s="49">
        <f>IF(AND($D$91&lt;=92,$D$92&gt;50),1.58,AA97)</f>
        <v>1.1599999999999999</v>
      </c>
    </row>
    <row r="97" spans="1:31" ht="12.75" customHeight="1" x14ac:dyDescent="0.25">
      <c r="A97" s="446" t="s">
        <v>108</v>
      </c>
      <c r="B97" s="509"/>
      <c r="C97" s="454"/>
      <c r="D97" s="52">
        <f>IF(AND($D$88&lt;=5,$D$90&lt;=5),1.3,$U$90)</f>
        <v>1.3</v>
      </c>
      <c r="E97" s="530"/>
      <c r="F97" s="447" t="s">
        <v>127</v>
      </c>
      <c r="G97" s="448"/>
      <c r="H97" s="448"/>
      <c r="I97" s="662">
        <v>0</v>
      </c>
      <c r="J97" s="4"/>
      <c r="K97" s="4"/>
      <c r="L97" s="788"/>
      <c r="M97" s="789"/>
      <c r="N97" s="789"/>
      <c r="O97" s="790"/>
      <c r="P97" s="461"/>
      <c r="Q97" s="47"/>
      <c r="R97" s="27"/>
      <c r="S97" s="50" t="s">
        <v>137</v>
      </c>
      <c r="T97" s="49">
        <f>IF(AND($D$88&lt;=200,$D$90&lt;=5),1.16,U97)</f>
        <v>1.1599999999999999</v>
      </c>
      <c r="U97" s="49">
        <f>IF(AND($D$88&lt;=200,$D$90&lt;=11),1.32,V97)</f>
        <v>1.32</v>
      </c>
      <c r="V97" s="49">
        <f>IF(AND($D$88&lt;=200,$D$90&lt;=20),1.41,W97)</f>
        <v>1.41</v>
      </c>
      <c r="W97" s="49">
        <f>IF(AND($D$88&lt;=200,$D$90&lt;=50),1.47,X97)</f>
        <v>1.47</v>
      </c>
      <c r="X97" s="49">
        <f>IF(AND($D$88&lt;=200,$D$90&gt;50),1.51,T99)</f>
        <v>1.0900000000000001</v>
      </c>
      <c r="Y97" s="27"/>
      <c r="Z97" s="43" t="s">
        <v>896</v>
      </c>
      <c r="AA97" s="49">
        <f>IF(AND($D$91&lt;=184,$D$92&lt;=5),1.16,AB97)</f>
        <v>1.1599999999999999</v>
      </c>
      <c r="AB97" s="49">
        <f>IF(AND($D$91&lt;=184,$D$92&lt;=11),1.32,AC97)</f>
        <v>1.32</v>
      </c>
      <c r="AC97" s="49">
        <f>IF(AND($D$91&lt;=184,$D$92&lt;=20),1.41,AD97)</f>
        <v>1.41</v>
      </c>
      <c r="AD97" s="49">
        <f>IF(AND($D$91&lt;=184,$D$92&lt;=50),1.47,AE97)</f>
        <v>1.47</v>
      </c>
      <c r="AE97" s="49">
        <f>IF(AND($D$91&lt;=184,$D$92&gt;50),1.51,AA99)</f>
        <v>1.0900000000000001</v>
      </c>
    </row>
    <row r="98" spans="1:31" ht="12.75" customHeight="1" x14ac:dyDescent="0.25">
      <c r="A98" s="447" t="s">
        <v>882</v>
      </c>
      <c r="B98" s="448"/>
      <c r="C98" s="678"/>
      <c r="D98" s="52">
        <f>IF(AND($D$91&lt;=4.6,$D$92&lt;=5),1.3,$AB$90)</f>
        <v>1.3</v>
      </c>
      <c r="E98" s="530"/>
      <c r="F98" s="509"/>
      <c r="G98" s="509"/>
      <c r="H98" s="448"/>
      <c r="I98" s="724"/>
      <c r="J98" s="4"/>
      <c r="K98" s="4"/>
      <c r="L98" s="689"/>
      <c r="M98" s="689"/>
      <c r="N98" s="689"/>
      <c r="O98" s="689"/>
      <c r="P98" s="461"/>
      <c r="Q98" s="47"/>
      <c r="R98" s="27"/>
      <c r="S98" s="50"/>
      <c r="T98" s="49"/>
      <c r="U98" s="49"/>
      <c r="V98" s="49"/>
      <c r="W98" s="49"/>
      <c r="X98" s="49"/>
      <c r="Y98" s="27"/>
      <c r="Z98" s="43"/>
      <c r="AA98" s="49"/>
      <c r="AB98" s="49"/>
      <c r="AC98" s="49"/>
      <c r="AD98" s="49"/>
      <c r="AE98" s="49"/>
    </row>
    <row r="99" spans="1:31" ht="12.75" customHeight="1" x14ac:dyDescent="0.25">
      <c r="A99" s="446"/>
      <c r="B99" s="509"/>
      <c r="C99" s="509"/>
      <c r="D99" s="509"/>
      <c r="E99" s="530"/>
      <c r="F99" s="508"/>
      <c r="G99" s="509"/>
      <c r="H99" s="661" t="s">
        <v>877</v>
      </c>
      <c r="I99" s="847">
        <f>(((PRODUCT((I94),D95,D96,D97)))+I97+(PRODUCT(I95,D94)))</f>
        <v>0</v>
      </c>
      <c r="J99" s="848"/>
      <c r="K99" s="4"/>
      <c r="L99" s="689"/>
      <c r="M99" s="689"/>
      <c r="N99" s="689"/>
      <c r="O99" s="689"/>
      <c r="P99" s="461"/>
      <c r="Q99" s="47"/>
      <c r="R99" s="27"/>
      <c r="S99" s="50" t="s">
        <v>138</v>
      </c>
      <c r="T99" s="49">
        <f>IF(AND($D$88&lt;=500,$D$90&lt;=5),1.09,U99)</f>
        <v>1.0900000000000001</v>
      </c>
      <c r="U99" s="49">
        <f>IF(AND($D$88&lt;=500,$D$90&lt;=11),1.24,V99)</f>
        <v>1.24</v>
      </c>
      <c r="V99" s="49">
        <f>IF(AND($D$88&lt;=500,$D$90&lt;=20),1.33,W99)</f>
        <v>1.33</v>
      </c>
      <c r="W99" s="49">
        <f>IF(AND($D$88&lt;=500,$D$90&lt;=50),1.38,X99)</f>
        <v>1.38</v>
      </c>
      <c r="X99" s="49">
        <f>IF(AND($D$88&lt;=500,$D$90&gt;50),1.41,T100)</f>
        <v>0</v>
      </c>
      <c r="Y99" s="27"/>
      <c r="Z99" s="43" t="s">
        <v>897</v>
      </c>
      <c r="AA99" s="49">
        <f>IF(AND($D$91&lt;=460,$D$92&lt;=5),1.09,AB99)</f>
        <v>1.0900000000000001</v>
      </c>
      <c r="AB99" s="49">
        <f>IF(AND($D$91&lt;=460,$D$92&lt;=11),1.24,AC99)</f>
        <v>1.24</v>
      </c>
      <c r="AC99" s="49">
        <f>IF(AND($D$91&lt;=460,$D$92&lt;=20),1.33,AD99)</f>
        <v>1.33</v>
      </c>
      <c r="AD99" s="49">
        <f>IF(AND($D$91&lt;=460,$D$92&lt;=50),1.38,AE99)</f>
        <v>1.38</v>
      </c>
      <c r="AE99" s="49">
        <f>IF(AND($D$91&lt;=460,$D$92&gt;50),1.41,AA100)</f>
        <v>0</v>
      </c>
    </row>
    <row r="100" spans="1:31" ht="12.75" customHeight="1" x14ac:dyDescent="0.25">
      <c r="A100" s="446"/>
      <c r="B100" s="509"/>
      <c r="C100" s="816" t="s">
        <v>147</v>
      </c>
      <c r="D100" s="816"/>
      <c r="E100" s="832">
        <f>(((PRODUCT((D88),D95,D96,D97)))+(PRODUCT(D91,D95,D96,D98,0.54))+D93+(PRODUCT(D89,D94)))</f>
        <v>0</v>
      </c>
      <c r="F100" s="832"/>
      <c r="G100" s="509"/>
      <c r="H100" s="509"/>
      <c r="I100" s="509"/>
      <c r="J100" s="509"/>
      <c r="K100" s="509"/>
      <c r="L100" s="509"/>
      <c r="M100" s="509"/>
      <c r="N100" s="509"/>
      <c r="O100" s="509"/>
      <c r="P100" s="454"/>
      <c r="Q100" s="27"/>
      <c r="R100" s="27"/>
      <c r="S100" s="50" t="s">
        <v>140</v>
      </c>
      <c r="T100" s="49">
        <f>IF(AND($D$88&gt;500,$D$90&lt;=5),1,U100)</f>
        <v>0</v>
      </c>
      <c r="U100" s="49">
        <f>IF(AND($D$88&gt;500,$D$90&lt;=11),1.14,V100)</f>
        <v>0</v>
      </c>
      <c r="V100" s="49">
        <f>IF(AND($D$88&gt;500,$D$90&lt;=20),1.22,W100)</f>
        <v>0</v>
      </c>
      <c r="W100" s="49">
        <f>IF(AND($D$88&gt;500,$D$90&lt;=50),1.27,X100)</f>
        <v>0</v>
      </c>
      <c r="X100" s="49">
        <f>IF(AND($D$88&gt;500,$D$90&gt;50),1.3,S88)</f>
        <v>0</v>
      </c>
      <c r="Y100" s="27"/>
      <c r="Z100" s="43" t="s">
        <v>898</v>
      </c>
      <c r="AA100" s="49">
        <f>IF(AND($D$91&gt;460,$D$92&lt;=5),1,AB100)</f>
        <v>0</v>
      </c>
      <c r="AB100" s="49">
        <f>IF(AND($D$91&gt;460,$D$92&lt;=11),1.14,AC100)</f>
        <v>0</v>
      </c>
      <c r="AC100" s="49">
        <f>IF(AND($D$91&gt;460,$D$92&lt;=20),1.22,AD100)</f>
        <v>0</v>
      </c>
      <c r="AD100" s="49">
        <f>IF(AND($D$91&gt;460,$D$92&lt;=50),1.27,AE100)</f>
        <v>0</v>
      </c>
      <c r="AE100" s="49">
        <f>IF(AND($D$91&gt;460,$D$92&gt;50),1.3,Z88)</f>
        <v>0</v>
      </c>
    </row>
    <row r="101" spans="1:31" ht="12.75" customHeight="1" x14ac:dyDescent="0.25">
      <c r="A101" s="446"/>
      <c r="B101" s="509"/>
      <c r="C101" s="509"/>
      <c r="D101" s="509"/>
      <c r="E101" s="538"/>
      <c r="F101" s="508"/>
      <c r="G101" s="509"/>
      <c r="H101" s="509"/>
      <c r="I101" s="539"/>
      <c r="J101" s="509"/>
      <c r="K101" s="509"/>
      <c r="L101" s="251" t="s">
        <v>145</v>
      </c>
      <c r="M101" s="430">
        <f>(J78*1000)</f>
        <v>75900</v>
      </c>
      <c r="N101" s="509"/>
      <c r="O101" s="509"/>
      <c r="P101" s="454"/>
      <c r="Q101" s="27"/>
      <c r="R101" s="27"/>
      <c r="S101" s="27"/>
      <c r="T101" s="27"/>
      <c r="U101" s="27"/>
      <c r="V101" s="27"/>
      <c r="W101" s="27"/>
      <c r="X101" s="27"/>
      <c r="Y101" s="27"/>
      <c r="Z101" s="28"/>
      <c r="AA101" s="27"/>
      <c r="AB101" s="27"/>
      <c r="AC101" s="27"/>
      <c r="AD101" s="28"/>
      <c r="AE101" s="27"/>
    </row>
    <row r="102" spans="1:31" ht="12.75" customHeight="1" x14ac:dyDescent="0.25">
      <c r="A102" s="446" t="s">
        <v>148</v>
      </c>
      <c r="B102" s="509"/>
      <c r="C102" s="509"/>
      <c r="D102" s="533"/>
      <c r="E102" s="530"/>
      <c r="F102" s="508"/>
      <c r="G102" s="509"/>
      <c r="H102" s="509"/>
      <c r="I102" s="509"/>
      <c r="J102" s="509"/>
      <c r="K102" s="509"/>
      <c r="L102" s="251" t="s">
        <v>623</v>
      </c>
      <c r="M102" s="430">
        <f>(J78*5500)</f>
        <v>417450.00000000006</v>
      </c>
      <c r="N102" s="509"/>
      <c r="O102" s="509"/>
      <c r="P102" s="454"/>
      <c r="Q102" s="27"/>
      <c r="R102" s="27"/>
      <c r="S102" s="27"/>
      <c r="T102" s="27"/>
      <c r="U102" s="27"/>
      <c r="V102" s="27"/>
      <c r="W102" s="27"/>
      <c r="X102" s="27"/>
      <c r="Y102" s="27"/>
      <c r="Z102" s="28" t="s">
        <v>887</v>
      </c>
      <c r="AA102" s="27"/>
      <c r="AB102" s="27"/>
      <c r="AC102" s="27"/>
      <c r="AD102" s="28"/>
      <c r="AE102" s="27"/>
    </row>
    <row r="103" spans="1:31" ht="12.75" customHeight="1" x14ac:dyDescent="0.25">
      <c r="A103" s="444" t="s">
        <v>111</v>
      </c>
      <c r="B103" s="445"/>
      <c r="C103" s="445"/>
      <c r="D103" s="41">
        <v>0</v>
      </c>
      <c r="E103" s="533"/>
      <c r="F103" s="745" t="s">
        <v>608</v>
      </c>
      <c r="G103" s="746"/>
      <c r="H103" s="747"/>
      <c r="I103" s="762" t="s">
        <v>316</v>
      </c>
      <c r="J103" s="509"/>
      <c r="K103" s="509"/>
      <c r="L103" s="251" t="s">
        <v>146</v>
      </c>
      <c r="M103" s="430">
        <f>(J74*0.08)</f>
        <v>121440</v>
      </c>
      <c r="N103" s="509"/>
      <c r="O103" s="509"/>
      <c r="P103" s="454"/>
      <c r="Q103" s="27"/>
      <c r="R103" s="27"/>
      <c r="S103" s="27"/>
      <c r="T103" s="43" t="s">
        <v>118</v>
      </c>
      <c r="U103" s="27"/>
      <c r="V103" s="27"/>
      <c r="W103" s="27"/>
      <c r="X103" s="27"/>
      <c r="Y103" s="27"/>
      <c r="Z103" s="28"/>
      <c r="AA103" s="43" t="s">
        <v>883</v>
      </c>
      <c r="AB103" s="27"/>
      <c r="AC103" s="27"/>
      <c r="AD103" s="27"/>
      <c r="AE103" s="27"/>
    </row>
    <row r="104" spans="1:31" ht="12.75" customHeight="1" x14ac:dyDescent="0.25">
      <c r="A104" s="446" t="s">
        <v>110</v>
      </c>
      <c r="B104" s="509"/>
      <c r="C104" s="509"/>
      <c r="D104" s="45">
        <v>0</v>
      </c>
      <c r="E104" s="533"/>
      <c r="F104" s="894" t="s">
        <v>609</v>
      </c>
      <c r="G104" s="895"/>
      <c r="H104" s="896"/>
      <c r="I104" s="764"/>
      <c r="J104" s="537"/>
      <c r="K104" s="537"/>
      <c r="L104" s="251" t="s">
        <v>111</v>
      </c>
      <c r="M104" s="430">
        <f>(J74*0.36)</f>
        <v>546480</v>
      </c>
      <c r="N104" s="537"/>
      <c r="O104" s="537"/>
      <c r="P104" s="464"/>
      <c r="Q104" s="46"/>
      <c r="R104" s="27"/>
      <c r="S104" s="43" t="s">
        <v>119</v>
      </c>
      <c r="T104" s="43" t="s">
        <v>120</v>
      </c>
      <c r="U104" s="43" t="s">
        <v>121</v>
      </c>
      <c r="V104" s="43" t="s">
        <v>122</v>
      </c>
      <c r="W104" s="43" t="s">
        <v>123</v>
      </c>
      <c r="X104" s="43" t="s">
        <v>124</v>
      </c>
      <c r="Y104" s="27"/>
      <c r="Z104" s="43" t="s">
        <v>891</v>
      </c>
      <c r="AA104" s="43" t="s">
        <v>120</v>
      </c>
      <c r="AB104" s="43" t="s">
        <v>121</v>
      </c>
      <c r="AC104" s="43" t="s">
        <v>122</v>
      </c>
      <c r="AD104" s="43" t="s">
        <v>123</v>
      </c>
      <c r="AE104" s="43" t="s">
        <v>124</v>
      </c>
    </row>
    <row r="105" spans="1:31" ht="12.75" customHeight="1" x14ac:dyDescent="0.25">
      <c r="A105" s="446" t="s">
        <v>125</v>
      </c>
      <c r="B105" s="509"/>
      <c r="C105" s="509"/>
      <c r="D105" s="45">
        <v>0</v>
      </c>
      <c r="E105" s="532"/>
      <c r="F105" s="509"/>
      <c r="G105" s="509"/>
      <c r="H105" s="449"/>
      <c r="I105" s="528"/>
      <c r="J105" s="529"/>
      <c r="K105" s="529"/>
      <c r="L105" s="529"/>
      <c r="M105" s="529"/>
      <c r="N105" s="529"/>
      <c r="O105" s="529"/>
      <c r="P105" s="461"/>
      <c r="Q105" s="47"/>
      <c r="R105" s="27"/>
      <c r="S105" s="48" t="s">
        <v>126</v>
      </c>
      <c r="T105" s="49">
        <f>IF(AND($D$103&lt;=5,$D$105&lt;=5),1.3,U105)</f>
        <v>1.3</v>
      </c>
      <c r="U105" s="49">
        <f>IF(AND($D$103&lt;=5,$D$105&lt;=11),1.48,V105)</f>
        <v>1.48</v>
      </c>
      <c r="V105" s="49">
        <f>IF(AND($D$103&lt;=5,$D$105&lt;=20),1.59,W105)</f>
        <v>1.59</v>
      </c>
      <c r="W105" s="49">
        <f>IF(AND($D$103&lt;=5,$D$105&lt;=50),1.65,X105)</f>
        <v>1.65</v>
      </c>
      <c r="X105" s="49">
        <f>IF(AND($D$103&lt;=5,$D$105&gt;50),1.69,T109)</f>
        <v>1.28</v>
      </c>
      <c r="Y105" s="27"/>
      <c r="Z105" s="43" t="s">
        <v>892</v>
      </c>
      <c r="AA105" s="49">
        <f>IF(AND($D$106&lt;=4.6,$D$107&lt;=5),1.3,AB105)</f>
        <v>1.3</v>
      </c>
      <c r="AB105" s="49">
        <f>IF(AND($D$106&lt;=4.6,$D$107&lt;=11),1.48,AC105)</f>
        <v>1.48</v>
      </c>
      <c r="AC105" s="49">
        <f>IF(AND($D$106&lt;=4.6,$D$107&lt;=20),1.59,AD105)</f>
        <v>1.59</v>
      </c>
      <c r="AD105" s="49">
        <f>IF(AND($D$106&lt;=4.6,$D$107&lt;=50),1.65,AE105)</f>
        <v>1.65</v>
      </c>
      <c r="AE105" s="49">
        <f>IF(AND($D$106&lt;=4.6,$D$107&gt;50),1.69,AA109)</f>
        <v>1.28</v>
      </c>
    </row>
    <row r="106" spans="1:31" ht="12.75" customHeight="1" x14ac:dyDescent="0.25">
      <c r="A106" s="446" t="s">
        <v>890</v>
      </c>
      <c r="B106" s="509"/>
      <c r="C106" s="509"/>
      <c r="D106" s="41">
        <v>0</v>
      </c>
      <c r="E106" s="532"/>
      <c r="F106" s="509"/>
      <c r="G106" s="509"/>
      <c r="H106" s="449"/>
      <c r="I106" s="528"/>
      <c r="J106" s="529"/>
      <c r="K106" s="529"/>
      <c r="L106" s="529"/>
      <c r="M106" s="529"/>
      <c r="N106" s="529"/>
      <c r="O106" s="529"/>
      <c r="P106" s="461"/>
      <c r="Q106" s="47"/>
      <c r="R106" s="27"/>
      <c r="S106" s="48"/>
      <c r="T106" s="49"/>
      <c r="U106" s="49"/>
      <c r="V106" s="49"/>
      <c r="W106" s="49"/>
      <c r="X106" s="49"/>
      <c r="Y106" s="27"/>
      <c r="Z106" s="43"/>
      <c r="AA106" s="49"/>
      <c r="AB106" s="49"/>
      <c r="AC106" s="49"/>
      <c r="AD106" s="49"/>
      <c r="AE106" s="49"/>
    </row>
    <row r="107" spans="1:31" ht="12.75" customHeight="1" x14ac:dyDescent="0.25">
      <c r="A107" s="446" t="s">
        <v>881</v>
      </c>
      <c r="B107" s="509"/>
      <c r="C107" s="509"/>
      <c r="D107" s="45">
        <v>0</v>
      </c>
      <c r="E107" s="532"/>
      <c r="F107" s="509"/>
      <c r="G107" s="509"/>
      <c r="H107" s="449"/>
      <c r="I107" s="528"/>
      <c r="J107" s="529"/>
      <c r="K107" s="529"/>
      <c r="L107" s="529"/>
      <c r="M107" s="529"/>
      <c r="N107" s="529"/>
      <c r="O107" s="529"/>
      <c r="P107" s="461"/>
      <c r="Q107" s="47"/>
      <c r="R107" s="27"/>
      <c r="S107" s="48"/>
      <c r="T107" s="49"/>
      <c r="U107" s="49"/>
      <c r="V107" s="49"/>
      <c r="W107" s="49"/>
      <c r="X107" s="49"/>
      <c r="Y107" s="27"/>
      <c r="Z107" s="43"/>
      <c r="AA107" s="49"/>
      <c r="AB107" s="49"/>
      <c r="AC107" s="49"/>
      <c r="AD107" s="49"/>
      <c r="AE107" s="49"/>
    </row>
    <row r="108" spans="1:31" ht="12.75" customHeight="1" x14ac:dyDescent="0.25">
      <c r="A108" s="446" t="s">
        <v>127</v>
      </c>
      <c r="B108" s="509"/>
      <c r="C108" s="509"/>
      <c r="D108" s="45">
        <v>0</v>
      </c>
      <c r="E108" s="532"/>
      <c r="F108" s="509"/>
      <c r="G108" s="509"/>
      <c r="H108" s="449"/>
      <c r="I108" s="528"/>
      <c r="J108" s="529"/>
      <c r="K108" s="529"/>
      <c r="L108" s="529"/>
      <c r="M108" s="529"/>
      <c r="N108" s="529"/>
      <c r="O108" s="529"/>
      <c r="P108" s="461"/>
      <c r="Q108" s="47"/>
      <c r="R108" s="27"/>
      <c r="S108" s="48"/>
      <c r="T108" s="49"/>
      <c r="U108" s="49"/>
      <c r="V108" s="49"/>
      <c r="W108" s="49"/>
      <c r="X108" s="49"/>
      <c r="Y108" s="27"/>
      <c r="Z108" s="43"/>
      <c r="AA108" s="49"/>
      <c r="AB108" s="49"/>
      <c r="AC108" s="49"/>
      <c r="AD108" s="49"/>
      <c r="AE108" s="49"/>
    </row>
    <row r="109" spans="1:31" ht="12.75" customHeight="1" x14ac:dyDescent="0.25">
      <c r="A109" s="446" t="s">
        <v>130</v>
      </c>
      <c r="B109" s="509"/>
      <c r="C109" s="509"/>
      <c r="D109" s="225">
        <f>M103</f>
        <v>121440</v>
      </c>
      <c r="E109" s="530"/>
      <c r="F109" s="533"/>
      <c r="G109" s="509"/>
      <c r="H109" s="509"/>
      <c r="I109" s="528"/>
      <c r="J109" s="744" t="s">
        <v>149</v>
      </c>
      <c r="K109" s="744"/>
      <c r="L109" s="744"/>
      <c r="M109" s="744"/>
      <c r="N109" s="529"/>
      <c r="O109" s="529"/>
      <c r="P109" s="461"/>
      <c r="Q109" s="47"/>
      <c r="R109" s="27"/>
      <c r="S109" s="50" t="s">
        <v>131</v>
      </c>
      <c r="T109" s="49">
        <f>IF(AND($D$103&lt;=10,$D$105&lt;=5),1.28,U109)</f>
        <v>1.28</v>
      </c>
      <c r="U109" s="49">
        <f>IF(AND($D$103&lt;=10,$D$105&lt;=11),1.46,V109)</f>
        <v>1.46</v>
      </c>
      <c r="V109" s="49">
        <f>IF(AND($D$103&lt;=10,$D$105&lt;=20),1.56,W109)</f>
        <v>1.56</v>
      </c>
      <c r="W109" s="49">
        <f>IF(AND($D$103&lt;=10,$D$105&lt;=50),1.62,X109)</f>
        <v>1.62</v>
      </c>
      <c r="X109" s="49">
        <f>IF(AND($D$103&lt;=10,$D$105&gt;50),1.66,T110)</f>
        <v>1.25</v>
      </c>
      <c r="Y109" s="27"/>
      <c r="Z109" s="43" t="s">
        <v>893</v>
      </c>
      <c r="AA109" s="49">
        <f>IF(AND($D$106&lt;=9.2,$D$107&lt;=5),1.28,AB109)</f>
        <v>1.28</v>
      </c>
      <c r="AB109" s="49">
        <f>IF(AND($D$106&lt;=9.2,$D$107&lt;=11),1.46,AC109)</f>
        <v>1.46</v>
      </c>
      <c r="AC109" s="49">
        <f>IF(AND($D$106&lt;=9.2,$D$107&lt;=20),1.56,AD109)</f>
        <v>1.56</v>
      </c>
      <c r="AD109" s="49">
        <f>IF(AND($D$106&lt;=9.2,$D$107&lt;=50),1.62,AE109)</f>
        <v>1.62</v>
      </c>
      <c r="AE109" s="49">
        <f>IF(AND($D$106&lt;=9.2,$D$107&gt;50),1.66,AA110)</f>
        <v>1.25</v>
      </c>
    </row>
    <row r="110" spans="1:31" ht="12.75" customHeight="1" x14ac:dyDescent="0.25">
      <c r="A110" s="446" t="s">
        <v>132</v>
      </c>
      <c r="B110" s="509"/>
      <c r="C110" s="509"/>
      <c r="D110" s="225">
        <f>M104</f>
        <v>546480</v>
      </c>
      <c r="E110" s="530"/>
      <c r="F110" s="533"/>
      <c r="G110" s="509"/>
      <c r="H110" s="509"/>
      <c r="I110" s="509"/>
      <c r="J110" s="744"/>
      <c r="K110" s="744"/>
      <c r="L110" s="744"/>
      <c r="M110" s="744"/>
      <c r="N110" s="529"/>
      <c r="O110" s="509"/>
      <c r="P110" s="454"/>
      <c r="Q110" s="27"/>
      <c r="R110" s="27"/>
      <c r="S110" s="50" t="s">
        <v>133</v>
      </c>
      <c r="T110" s="49">
        <f>IF(AND($D$103&lt;=50,$D$105&lt;=5),1.25,U110)</f>
        <v>1.25</v>
      </c>
      <c r="U110" s="49">
        <f>IF(AND($D$103&lt;=50,$D$105&lt;=11),1.43,V110)</f>
        <v>1.43</v>
      </c>
      <c r="V110" s="49">
        <f>IF(AND($D$103&lt;=50,$D$105&lt;=20),1.53,W110)</f>
        <v>1.53</v>
      </c>
      <c r="W110" s="49">
        <f>IF(AND($D$103&lt;=50,$D$105&lt;=50),1.59,X110)</f>
        <v>1.59</v>
      </c>
      <c r="X110" s="49">
        <f>IF(AND($D$103&lt;=50,$D$105&gt;50),1.63,T111)</f>
        <v>1.21</v>
      </c>
      <c r="Y110" s="27"/>
      <c r="Z110" s="43" t="s">
        <v>894</v>
      </c>
      <c r="AA110" s="49">
        <f>IF(AND($D$106&lt;=46,$D$107&lt;=5),1.25,AB110)</f>
        <v>1.25</v>
      </c>
      <c r="AB110" s="49">
        <f>IF(AND($D$106&lt;=46,$D$107&lt;=11),1.43,AC110)</f>
        <v>1.43</v>
      </c>
      <c r="AC110" s="49">
        <f>IF(AND($D$106&lt;=46,$D$107&lt;=20),1.53,AD110)</f>
        <v>1.53</v>
      </c>
      <c r="AD110" s="49">
        <f>IF(AND($D$106&lt;=46,$D$107&lt;=50),1.59,AE110)</f>
        <v>1.59</v>
      </c>
      <c r="AE110" s="49">
        <f>IF(AND($D$106&lt;=46,$D$107&gt;50),1.63,AA111)</f>
        <v>1.21</v>
      </c>
    </row>
    <row r="111" spans="1:31" ht="12.75" customHeight="1" x14ac:dyDescent="0.25">
      <c r="A111" s="446" t="s">
        <v>101</v>
      </c>
      <c r="B111" s="509"/>
      <c r="C111" s="509"/>
      <c r="D111" s="51">
        <f>$H$81</f>
        <v>1.3</v>
      </c>
      <c r="E111" s="530"/>
      <c r="F111" s="533"/>
      <c r="G111" s="509"/>
      <c r="H111" s="509"/>
      <c r="I111" s="509"/>
      <c r="J111" s="855" t="s">
        <v>150</v>
      </c>
      <c r="K111" s="855"/>
      <c r="L111" s="795">
        <f>(J74*0.25)</f>
        <v>379500</v>
      </c>
      <c r="M111" s="795"/>
      <c r="N111" s="529"/>
      <c r="O111" s="509"/>
      <c r="P111" s="454"/>
      <c r="Q111" s="27"/>
      <c r="R111" s="27"/>
      <c r="S111" s="50" t="s">
        <v>134</v>
      </c>
      <c r="T111" s="49">
        <f>IF(AND($D$103&lt;=100,$D$105&lt;=5),1.21,U111)</f>
        <v>1.21</v>
      </c>
      <c r="U111" s="49">
        <f>IF(AND($D$103&lt;=100,$D$105&lt;=11),1.38,V111)</f>
        <v>1.38</v>
      </c>
      <c r="V111" s="49">
        <f>IF(AND($D$103&lt;=100,$D$105&lt;=20),1.48,W111)</f>
        <v>1.48</v>
      </c>
      <c r="W111" s="49">
        <f>IF(AND($D$103&lt;=100,$D$105&lt;=50),1.54,X111)</f>
        <v>1.54</v>
      </c>
      <c r="X111" s="49">
        <f>IF(AND($D$103&lt;=100,$D$105&gt;50),1.58,T112)</f>
        <v>1.1599999999999999</v>
      </c>
      <c r="Y111" s="27"/>
      <c r="Z111" s="43" t="s">
        <v>895</v>
      </c>
      <c r="AA111" s="49">
        <f>IF(AND($D$106&lt;=92,$D$107&lt;=5),1.21,AB111)</f>
        <v>1.21</v>
      </c>
      <c r="AB111" s="49">
        <f>IF(AND($D$106&lt;=92,$D$107&lt;=11),1.38,AC111)</f>
        <v>1.38</v>
      </c>
      <c r="AC111" s="49">
        <f>IF(AND($D$106&lt;=92,$D$107&lt;=20),1.48,AD111)</f>
        <v>1.48</v>
      </c>
      <c r="AD111" s="49">
        <f>IF(AND($D$106&lt;=92,$D$107&lt;=50),1.54,AE111)</f>
        <v>1.54</v>
      </c>
      <c r="AE111" s="49">
        <f>IF(AND($D$106&lt;=92,$D$107&gt;50),1.58,AA112)</f>
        <v>1.1599999999999999</v>
      </c>
    </row>
    <row r="112" spans="1:31" ht="12.75" customHeight="1" x14ac:dyDescent="0.25">
      <c r="A112" s="446" t="s">
        <v>108</v>
      </c>
      <c r="B112" s="509"/>
      <c r="C112" s="454"/>
      <c r="D112" s="52">
        <f>IF(AND($D$103&lt;=5,$D$105&lt;=5),1.3,$U$105)</f>
        <v>1.3</v>
      </c>
      <c r="E112" s="530"/>
      <c r="F112" s="39"/>
      <c r="G112" s="509"/>
      <c r="H112" s="509"/>
      <c r="I112" s="509"/>
      <c r="J112" s="860" t="s">
        <v>420</v>
      </c>
      <c r="K112" s="860"/>
      <c r="L112" s="795">
        <f>(M101+M102)</f>
        <v>493350.00000000006</v>
      </c>
      <c r="M112" s="795"/>
      <c r="N112" s="529"/>
      <c r="O112" s="509"/>
      <c r="P112" s="454"/>
      <c r="Q112" s="27"/>
      <c r="R112" s="27"/>
      <c r="S112" s="50" t="s">
        <v>137</v>
      </c>
      <c r="T112" s="49">
        <f>IF(AND($D$103&lt;=200,$D$105&lt;=5),1.16,U112)</f>
        <v>1.1599999999999999</v>
      </c>
      <c r="U112" s="49">
        <f>IF(AND($D$103&lt;=200,$D$105&lt;=11),1.32,V112)</f>
        <v>1.32</v>
      </c>
      <c r="V112" s="49">
        <f>IF(AND($D$103&lt;=200,$D$105&lt;=20),1.41,W112)</f>
        <v>1.41</v>
      </c>
      <c r="W112" s="49">
        <f>IF(AND($D$103&lt;=200,$D$105&lt;=50),1.47,X112)</f>
        <v>1.47</v>
      </c>
      <c r="X112" s="49">
        <f>IF(AND($D$103&lt;=200,$D$105&gt;50),1.51,T113)</f>
        <v>1.0900000000000001</v>
      </c>
      <c r="Y112" s="27"/>
      <c r="Z112" s="43" t="s">
        <v>896</v>
      </c>
      <c r="AA112" s="49">
        <f>IF(AND($D$106&lt;=184,$D$107&lt;=5),1.16,AB112)</f>
        <v>1.1599999999999999</v>
      </c>
      <c r="AB112" s="49">
        <f>IF(AND($D$106&lt;=184,$D$107&lt;=11),1.32,AC112)</f>
        <v>1.32</v>
      </c>
      <c r="AC112" s="49">
        <f>IF(AND($D$106&lt;=184,$D$107&lt;=20),1.41,AD112)</f>
        <v>1.41</v>
      </c>
      <c r="AD112" s="49">
        <f>IF(AND($D$106&lt;=184,$D$107&lt;=50),1.47,AE112)</f>
        <v>1.47</v>
      </c>
      <c r="AE112" s="49">
        <f>IF(AND($D$106&lt;=184,$D$107&gt;50),1.51,AA113)</f>
        <v>1.0900000000000001</v>
      </c>
    </row>
    <row r="113" spans="1:31" ht="12.75" customHeight="1" x14ac:dyDescent="0.25">
      <c r="A113" s="447" t="s">
        <v>882</v>
      </c>
      <c r="B113" s="448"/>
      <c r="C113" s="509"/>
      <c r="D113" s="52">
        <f>IF(AND($D$106&lt;=4.6,$D$107&lt;=5),1.3,$AB$105)</f>
        <v>1.3</v>
      </c>
      <c r="E113" s="530"/>
      <c r="F113" s="508"/>
      <c r="G113" s="509"/>
      <c r="H113" s="509"/>
      <c r="I113" s="528"/>
      <c r="J113" s="860" t="s">
        <v>421</v>
      </c>
      <c r="K113" s="860"/>
      <c r="L113" s="795">
        <f>(M101+M102)</f>
        <v>493350.00000000006</v>
      </c>
      <c r="M113" s="795"/>
      <c r="N113" s="529"/>
      <c r="O113" s="529"/>
      <c r="P113" s="461"/>
      <c r="Q113" s="47"/>
      <c r="R113" s="27"/>
      <c r="S113" s="50" t="s">
        <v>138</v>
      </c>
      <c r="T113" s="49">
        <f>IF(AND($D$103&lt;=500,$D$105&lt;=5),1.09,U113)</f>
        <v>1.0900000000000001</v>
      </c>
      <c r="U113" s="49">
        <f>IF(AND($D$103&lt;=500,$D$105&lt;=11),1.24,V113)</f>
        <v>1.24</v>
      </c>
      <c r="V113" s="49">
        <f>IF(AND($D$103&lt;=500,$D$105&lt;=20),1.33,W113)</f>
        <v>1.33</v>
      </c>
      <c r="W113" s="49">
        <f>IF(AND($D$103&lt;=500,$D$105&lt;=50),1.38,X113)</f>
        <v>1.38</v>
      </c>
      <c r="X113" s="49">
        <f>IF(AND($D$103&lt;=500,$D$105&gt;50),1.41,T115)</f>
        <v>0</v>
      </c>
      <c r="Y113" s="27"/>
      <c r="Z113" s="43" t="s">
        <v>897</v>
      </c>
      <c r="AA113" s="49">
        <f>IF(AND($D$106&lt;=460,$D$107&lt;=5),1.09,AB113)</f>
        <v>1.0900000000000001</v>
      </c>
      <c r="AB113" s="49">
        <f>IF(AND($D$106&lt;=460,$D$107&lt;=11),1.24,AC113)</f>
        <v>1.24</v>
      </c>
      <c r="AC113" s="49">
        <f>IF(AND($D$106&lt;=460,$D$107&lt;=20),1.33,AD113)</f>
        <v>1.33</v>
      </c>
      <c r="AD113" s="49">
        <f>IF(AND($D$106&lt;=460,$D$107&lt;=50),1.38,AE113)</f>
        <v>1.38</v>
      </c>
      <c r="AE113" s="49">
        <f>IF(AND($D$106&lt;=460,$D$107&gt;50),1.41,AA115)</f>
        <v>0</v>
      </c>
    </row>
    <row r="114" spans="1:31" ht="12.75" customHeight="1" x14ac:dyDescent="0.25">
      <c r="A114" s="446"/>
      <c r="B114" s="509"/>
      <c r="C114" s="684"/>
      <c r="D114" s="683"/>
      <c r="E114" s="530"/>
      <c r="F114" s="508"/>
      <c r="G114" s="509"/>
      <c r="H114" s="509"/>
      <c r="I114" s="528"/>
      <c r="J114" s="860" t="s">
        <v>408</v>
      </c>
      <c r="K114" s="860"/>
      <c r="L114" s="795">
        <f>(J74*0.25)</f>
        <v>379500</v>
      </c>
      <c r="M114" s="795"/>
      <c r="N114" s="529"/>
      <c r="O114" s="529"/>
      <c r="P114" s="461"/>
      <c r="Q114" s="47"/>
      <c r="R114" s="27"/>
      <c r="S114" s="50"/>
      <c r="T114" s="49"/>
      <c r="U114" s="49"/>
      <c r="V114" s="49"/>
      <c r="W114" s="49"/>
      <c r="X114" s="49"/>
      <c r="Y114" s="27"/>
      <c r="Z114" s="43"/>
      <c r="AA114" s="49"/>
      <c r="AB114" s="49"/>
      <c r="AC114" s="49"/>
      <c r="AD114" s="49"/>
      <c r="AE114" s="49"/>
    </row>
    <row r="115" spans="1:31" ht="12.75" customHeight="1" x14ac:dyDescent="0.25">
      <c r="A115" s="446"/>
      <c r="B115" s="509"/>
      <c r="C115" s="816" t="s">
        <v>152</v>
      </c>
      <c r="D115" s="816"/>
      <c r="E115" s="832">
        <f>((D103*D110*D111*D112)+(PRODUCT(D106,D110,D111,D113,0.54))+D108+(PRODUCT(D104,D109)))</f>
        <v>0</v>
      </c>
      <c r="F115" s="832"/>
      <c r="G115" s="509"/>
      <c r="H115" s="509"/>
      <c r="I115" s="509"/>
      <c r="J115" s="860" t="s">
        <v>422</v>
      </c>
      <c r="K115" s="860"/>
      <c r="L115" s="795">
        <f>(J74*0.4)</f>
        <v>607200</v>
      </c>
      <c r="M115" s="795"/>
      <c r="N115" s="509"/>
      <c r="O115" s="509"/>
      <c r="P115" s="454"/>
      <c r="Q115" s="27"/>
      <c r="R115" s="27"/>
      <c r="S115" s="50" t="s">
        <v>140</v>
      </c>
      <c r="T115" s="49">
        <f>IF(AND($D$103&gt;500,$D$105&lt;=5),1,U115)</f>
        <v>0</v>
      </c>
      <c r="U115" s="49">
        <f>IF(AND($D$103&gt;500,$D$105&lt;=11),1.14,V115)</f>
        <v>0</v>
      </c>
      <c r="V115" s="49">
        <f>IF(AND($D$103&gt;500,$D$105&lt;=20),1.22,W115)</f>
        <v>0</v>
      </c>
      <c r="W115" s="49">
        <f>IF(AND($D$103&gt;500,$D$103&lt;=50),1.27,X115)</f>
        <v>0</v>
      </c>
      <c r="X115" s="49">
        <f>IF(AND($D$103&gt;500,$D$105&gt;50),1.3,S103)</f>
        <v>0</v>
      </c>
      <c r="Y115" s="27"/>
      <c r="Z115" s="43" t="s">
        <v>898</v>
      </c>
      <c r="AA115" s="49">
        <f>IF(AND($D$106&gt;460,$D$107&lt;=5),1,AB115)</f>
        <v>0</v>
      </c>
      <c r="AB115" s="49">
        <f>IF(AND($D$106&gt;460,$D$107&lt;=11),1.14,AC115)</f>
        <v>0</v>
      </c>
      <c r="AC115" s="49">
        <f>IF(AND($D$106&gt;460,$D$107&lt;=20),1.22,AD115)</f>
        <v>0</v>
      </c>
      <c r="AD115" s="49">
        <f>IF(AND($D$106&gt;460,$D$107&lt;=50),1.27,AE115)</f>
        <v>0</v>
      </c>
      <c r="AE115" s="49">
        <f>IF(AND($D$106&gt;460,$D$107&gt;50),1.3,Z103)</f>
        <v>0</v>
      </c>
    </row>
    <row r="116" spans="1:31" ht="12.75" customHeight="1" x14ac:dyDescent="0.25">
      <c r="A116" s="446"/>
      <c r="B116" s="509"/>
      <c r="C116" s="509"/>
      <c r="D116" s="508"/>
      <c r="E116" s="540"/>
      <c r="F116" s="508"/>
      <c r="G116" s="509"/>
      <c r="H116" s="509"/>
      <c r="I116" s="509"/>
      <c r="J116" s="856" t="s">
        <v>423</v>
      </c>
      <c r="K116" s="856"/>
      <c r="L116" s="795">
        <f>J74</f>
        <v>1518000</v>
      </c>
      <c r="M116" s="795"/>
      <c r="N116" s="509"/>
      <c r="O116" s="509"/>
      <c r="P116" s="454"/>
      <c r="Q116" s="27"/>
      <c r="R116" s="27"/>
      <c r="S116" s="50"/>
      <c r="T116" s="49"/>
      <c r="U116" s="49"/>
      <c r="V116" s="49"/>
      <c r="W116" s="49"/>
      <c r="X116" s="49"/>
      <c r="Y116" s="27"/>
      <c r="Z116" s="28"/>
      <c r="AA116" s="27"/>
      <c r="AB116" s="27"/>
      <c r="AC116" s="27"/>
      <c r="AD116" s="28"/>
      <c r="AE116" s="27"/>
    </row>
    <row r="117" spans="1:31" ht="12.75" customHeight="1" x14ac:dyDescent="0.25">
      <c r="A117" s="446" t="s">
        <v>153</v>
      </c>
      <c r="B117" s="508"/>
      <c r="C117" s="509"/>
      <c r="D117" s="509"/>
      <c r="E117" s="509"/>
      <c r="F117" s="541"/>
      <c r="G117" s="509"/>
      <c r="H117" s="509"/>
      <c r="I117" s="509"/>
      <c r="J117" s="855" t="s">
        <v>419</v>
      </c>
      <c r="K117" s="855"/>
      <c r="L117" s="795">
        <f>(J78*9120)</f>
        <v>692208</v>
      </c>
      <c r="M117" s="795"/>
      <c r="N117" s="509"/>
      <c r="O117" s="509"/>
      <c r="P117" s="454"/>
      <c r="Q117" s="27"/>
      <c r="R117" s="27"/>
      <c r="S117" s="50"/>
      <c r="T117" s="49"/>
      <c r="U117" s="49"/>
      <c r="V117" s="49"/>
      <c r="W117" s="49"/>
      <c r="X117" s="49"/>
      <c r="Y117" s="27"/>
      <c r="Z117" s="28" t="s">
        <v>889</v>
      </c>
      <c r="AA117" s="27"/>
      <c r="AB117" s="27"/>
      <c r="AC117" s="27"/>
      <c r="AD117" s="28"/>
      <c r="AE117" s="27"/>
    </row>
    <row r="118" spans="1:31" ht="12.75" customHeight="1" x14ac:dyDescent="0.25">
      <c r="A118" s="444" t="s">
        <v>111</v>
      </c>
      <c r="B118" s="445"/>
      <c r="C118" s="445"/>
      <c r="D118" s="41">
        <v>0</v>
      </c>
      <c r="E118" s="509"/>
      <c r="F118" s="533"/>
      <c r="G118" s="542"/>
      <c r="H118" s="509"/>
      <c r="I118" s="509"/>
      <c r="J118" s="4"/>
      <c r="K118" s="4"/>
      <c r="L118" s="4"/>
      <c r="M118" s="4"/>
      <c r="N118" s="509"/>
      <c r="O118" s="509"/>
      <c r="P118" s="454"/>
      <c r="Q118" s="27"/>
      <c r="R118" s="27"/>
      <c r="S118" s="27"/>
      <c r="T118" s="43" t="s">
        <v>118</v>
      </c>
      <c r="U118" s="27"/>
      <c r="V118" s="27"/>
      <c r="W118" s="27"/>
      <c r="X118" s="27"/>
      <c r="Y118" s="27"/>
      <c r="Z118" s="28"/>
      <c r="AA118" s="43" t="s">
        <v>883</v>
      </c>
      <c r="AB118" s="27"/>
      <c r="AC118" s="27"/>
      <c r="AD118" s="27"/>
      <c r="AE118" s="27"/>
    </row>
    <row r="119" spans="1:31" ht="12.75" customHeight="1" x14ac:dyDescent="0.25">
      <c r="A119" s="446" t="s">
        <v>110</v>
      </c>
      <c r="B119" s="509"/>
      <c r="C119" s="509"/>
      <c r="D119" s="45">
        <v>0</v>
      </c>
      <c r="E119" s="509"/>
      <c r="F119" s="861" t="s">
        <v>888</v>
      </c>
      <c r="G119" s="862"/>
      <c r="H119" s="863"/>
      <c r="I119" s="509"/>
      <c r="J119" s="509"/>
      <c r="K119" s="509"/>
      <c r="L119" s="544"/>
      <c r="M119" s="544"/>
      <c r="N119" s="509"/>
      <c r="O119" s="509"/>
      <c r="P119" s="454"/>
      <c r="Q119" s="27"/>
      <c r="R119" s="27"/>
      <c r="S119" s="43" t="s">
        <v>119</v>
      </c>
      <c r="T119" s="43" t="s">
        <v>120</v>
      </c>
      <c r="U119" s="43" t="s">
        <v>121</v>
      </c>
      <c r="V119" s="43" t="s">
        <v>122</v>
      </c>
      <c r="W119" s="43" t="s">
        <v>123</v>
      </c>
      <c r="X119" s="43" t="s">
        <v>124</v>
      </c>
      <c r="Y119" s="27"/>
      <c r="Z119" s="43" t="s">
        <v>891</v>
      </c>
      <c r="AA119" s="43" t="s">
        <v>120</v>
      </c>
      <c r="AB119" s="43" t="s">
        <v>121</v>
      </c>
      <c r="AC119" s="43" t="s">
        <v>122</v>
      </c>
      <c r="AD119" s="43" t="s">
        <v>123</v>
      </c>
      <c r="AE119" s="43" t="s">
        <v>124</v>
      </c>
    </row>
    <row r="120" spans="1:31" ht="12.75" customHeight="1" x14ac:dyDescent="0.25">
      <c r="A120" s="446" t="s">
        <v>125</v>
      </c>
      <c r="B120" s="509"/>
      <c r="C120" s="509"/>
      <c r="D120" s="45">
        <v>0</v>
      </c>
      <c r="E120" s="509"/>
      <c r="F120" s="864"/>
      <c r="G120" s="865"/>
      <c r="H120" s="866"/>
      <c r="I120" s="509"/>
      <c r="J120" s="4"/>
      <c r="K120" s="4"/>
      <c r="L120" s="4"/>
      <c r="M120" s="4"/>
      <c r="N120" s="509"/>
      <c r="O120" s="509"/>
      <c r="P120" s="454"/>
      <c r="Q120" s="27"/>
      <c r="R120" s="27"/>
      <c r="S120" s="48" t="s">
        <v>126</v>
      </c>
      <c r="T120" s="49">
        <f>IF(AND($D$118&lt;=5,$D$120&lt;=5),1.3,U120)</f>
        <v>1.3</v>
      </c>
      <c r="U120" s="49">
        <f>IF(AND($D$118&lt;=5,$D$120&lt;=11),1.48,V120)</f>
        <v>1.48</v>
      </c>
      <c r="V120" s="49">
        <f>IF(AND($D$118&lt;=5,$D$120&lt;=20),1.59,W120)</f>
        <v>1.59</v>
      </c>
      <c r="W120" s="49">
        <f>IF(AND($D$118&lt;=5,$D$120&lt;=50),1.65,X120)</f>
        <v>1.65</v>
      </c>
      <c r="X120" s="49">
        <f>IF(AND($D$118&lt;=5,$D$120&gt;50),1.69,T123)</f>
        <v>1.28</v>
      </c>
      <c r="Y120" s="27"/>
      <c r="Z120" s="43" t="s">
        <v>892</v>
      </c>
      <c r="AA120" s="49">
        <f>IF(AND($D$121&lt;=4.6,$D$122&lt;=5),1.3,AB120)</f>
        <v>1.3</v>
      </c>
      <c r="AB120" s="49">
        <f>IF(AND($D$121&lt;=4.6,$D$122&lt;=11),1.48,AC120)</f>
        <v>1.48</v>
      </c>
      <c r="AC120" s="49">
        <f>IF(AND($D$121&lt;=4.6,$D$122&lt;=20),1.59,AD120)</f>
        <v>1.59</v>
      </c>
      <c r="AD120" s="49">
        <f>IF(AND($D$121&lt;=4.6,$D$122&lt;=50),1.65,AE120)</f>
        <v>1.65</v>
      </c>
      <c r="AE120" s="49">
        <f>IF(AND($D$121&lt;=4.6,$D$122&gt;50),1.69,AA123)</f>
        <v>1.28</v>
      </c>
    </row>
    <row r="121" spans="1:31" ht="12.75" customHeight="1" x14ac:dyDescent="0.25">
      <c r="A121" s="446" t="s">
        <v>890</v>
      </c>
      <c r="B121" s="509"/>
      <c r="C121" s="509"/>
      <c r="D121" s="41">
        <v>0</v>
      </c>
      <c r="E121" s="509"/>
      <c r="F121" s="903" t="s">
        <v>973</v>
      </c>
      <c r="G121" s="904"/>
      <c r="H121" s="892">
        <v>0</v>
      </c>
      <c r="I121" s="509"/>
      <c r="J121" s="4"/>
      <c r="K121" s="4"/>
      <c r="L121" s="4"/>
      <c r="M121" s="4"/>
      <c r="N121" s="509"/>
      <c r="O121" s="509"/>
      <c r="P121" s="454"/>
      <c r="Q121" s="27"/>
      <c r="R121" s="27"/>
      <c r="S121" s="48"/>
      <c r="T121" s="49"/>
      <c r="U121" s="49"/>
      <c r="V121" s="49"/>
      <c r="W121" s="49"/>
      <c r="X121" s="49"/>
      <c r="Y121" s="27"/>
      <c r="Z121" s="48"/>
      <c r="AA121" s="49"/>
      <c r="AB121" s="49"/>
      <c r="AC121" s="49"/>
      <c r="AD121" s="49"/>
      <c r="AE121" s="49"/>
    </row>
    <row r="122" spans="1:31" ht="12.75" customHeight="1" x14ac:dyDescent="0.25">
      <c r="A122" s="446" t="s">
        <v>881</v>
      </c>
      <c r="B122" s="509"/>
      <c r="C122" s="509"/>
      <c r="D122" s="45">
        <v>0</v>
      </c>
      <c r="E122" s="509"/>
      <c r="F122" s="905"/>
      <c r="G122" s="906"/>
      <c r="H122" s="893"/>
      <c r="I122" s="509"/>
      <c r="J122" s="4"/>
      <c r="K122" s="4"/>
      <c r="L122" s="4"/>
      <c r="M122" s="4"/>
      <c r="N122" s="509"/>
      <c r="O122" s="509"/>
      <c r="P122" s="454"/>
      <c r="Q122" s="27"/>
      <c r="R122" s="27"/>
      <c r="S122" s="48"/>
      <c r="T122" s="49"/>
      <c r="U122" s="49"/>
      <c r="V122" s="49"/>
      <c r="W122" s="49"/>
      <c r="X122" s="49"/>
      <c r="Y122" s="27"/>
      <c r="Z122" s="48"/>
      <c r="AA122" s="49"/>
      <c r="AB122" s="49"/>
      <c r="AC122" s="49"/>
      <c r="AD122" s="49"/>
      <c r="AE122" s="49"/>
    </row>
    <row r="123" spans="1:31" ht="12.75" customHeight="1" x14ac:dyDescent="0.25">
      <c r="A123" s="446" t="s">
        <v>127</v>
      </c>
      <c r="B123" s="509"/>
      <c r="C123" s="509"/>
      <c r="D123" s="45">
        <v>0</v>
      </c>
      <c r="E123" s="509"/>
      <c r="F123" s="907" t="s">
        <v>974</v>
      </c>
      <c r="G123" s="908"/>
      <c r="H123" s="720">
        <f>(H121*D125/0.75)</f>
        <v>0</v>
      </c>
      <c r="I123" s="509"/>
      <c r="J123" s="509"/>
      <c r="K123" s="509"/>
      <c r="L123" s="509"/>
      <c r="M123" s="509"/>
      <c r="N123" s="509"/>
      <c r="O123" s="509"/>
      <c r="P123" s="454"/>
      <c r="Q123" s="27"/>
      <c r="R123" s="27"/>
      <c r="S123" s="50" t="s">
        <v>131</v>
      </c>
      <c r="T123" s="49">
        <f>IF(AND($D$118&lt;=10,$D$120&lt;=5),1.28,U123)</f>
        <v>1.28</v>
      </c>
      <c r="U123" s="49">
        <f>IF(AND($D$118&lt;=10,$D$120&lt;=11),1.46,V123)</f>
        <v>1.46</v>
      </c>
      <c r="V123" s="49">
        <f>IF(AND($D$118&lt;=10,$D$120&lt;=20),1.56,W123)</f>
        <v>1.56</v>
      </c>
      <c r="W123" s="49">
        <f>IF(AND($D$118&lt;=10,$D$120&lt;=50),1.62,X123)</f>
        <v>1.62</v>
      </c>
      <c r="X123" s="49">
        <f>IF(AND($D$118=10,$D$120&gt;50),1.66,T124)</f>
        <v>1.25</v>
      </c>
      <c r="Y123" s="27"/>
      <c r="Z123" s="43" t="s">
        <v>893</v>
      </c>
      <c r="AA123" s="49">
        <f>IF(AND($D$121&lt;=9.2,$D$122&lt;=5),1.28,AB123)</f>
        <v>1.28</v>
      </c>
      <c r="AB123" s="49">
        <f>IF(AND($D$121&lt;=9.2,$D$122&lt;=11),1.46,AC123)</f>
        <v>1.46</v>
      </c>
      <c r="AC123" s="49">
        <f>IF(AND($D$121&lt;=9.2,$D$122&lt;=20),1.56,AD123)</f>
        <v>1.56</v>
      </c>
      <c r="AD123" s="49">
        <f>IF(AND($D$121&lt;=9.2,$D$122&lt;=50),1.62,AE123)</f>
        <v>1.62</v>
      </c>
      <c r="AE123" s="49">
        <f>IF(AND($D$121=9.2,$D$122&gt;50),1.66,AA124)</f>
        <v>1.25</v>
      </c>
    </row>
    <row r="124" spans="1:31" ht="12.75" customHeight="1" x14ac:dyDescent="0.25">
      <c r="A124" s="446" t="s">
        <v>130</v>
      </c>
      <c r="B124" s="509"/>
      <c r="C124" s="509"/>
      <c r="D124" s="225">
        <f>M103</f>
        <v>121440</v>
      </c>
      <c r="E124" s="509"/>
      <c r="F124" s="533"/>
      <c r="G124" s="542"/>
      <c r="H124" s="509"/>
      <c r="I124" s="509"/>
      <c r="J124" s="509"/>
      <c r="K124" s="509"/>
      <c r="L124" s="509"/>
      <c r="M124" s="509"/>
      <c r="N124" s="509"/>
      <c r="O124" s="509"/>
      <c r="P124" s="454"/>
      <c r="Q124" s="27"/>
      <c r="R124" s="27"/>
      <c r="S124" s="50" t="s">
        <v>133</v>
      </c>
      <c r="T124" s="49">
        <f>IF(AND($D$118&lt;=50,$D$120&lt;=5),1.25,U124)</f>
        <v>1.25</v>
      </c>
      <c r="U124" s="49">
        <f>IF(AND($D$118&lt;=50,$D$120&lt;=11),1.43,V124)</f>
        <v>1.43</v>
      </c>
      <c r="V124" s="49">
        <f>IF(AND($D$118&lt;=50,$D$120&lt;=20),1.53,W124)</f>
        <v>1.53</v>
      </c>
      <c r="W124" s="49">
        <f>IF(AND($D$118&lt;=50,$D$120&lt;=50),1.59,X124)</f>
        <v>1.59</v>
      </c>
      <c r="X124" s="49">
        <f>IF(AND($D$118&lt;=50,$D$120&gt;50),1.63,T125)</f>
        <v>1.21</v>
      </c>
      <c r="Y124" s="27"/>
      <c r="Z124" s="43" t="s">
        <v>894</v>
      </c>
      <c r="AA124" s="49">
        <f>IF(AND($D$121&lt;=46,$D$122&lt;=5),1.25,AB124)</f>
        <v>1.25</v>
      </c>
      <c r="AB124" s="49">
        <f>IF(AND($D$121&lt;=46,$D$122&lt;=11),1.43,AC124)</f>
        <v>1.43</v>
      </c>
      <c r="AC124" s="49">
        <f>IF(AND($D$121&lt;=46,$D$122&lt;=20),1.53,AD124)</f>
        <v>1.53</v>
      </c>
      <c r="AD124" s="49">
        <f>IF(AND($D$121&lt;=46,$D$122&lt;=50),1.59,AE124)</f>
        <v>1.59</v>
      </c>
      <c r="AE124" s="49">
        <f>IF(AND($D$121&lt;=46,$D$122&gt;50),1.63,AA125)</f>
        <v>1.21</v>
      </c>
    </row>
    <row r="125" spans="1:31" ht="12.75" customHeight="1" x14ac:dyDescent="0.25">
      <c r="A125" s="446" t="s">
        <v>132</v>
      </c>
      <c r="B125" s="509"/>
      <c r="C125" s="509"/>
      <c r="D125" s="225">
        <f>M104</f>
        <v>546480</v>
      </c>
      <c r="E125" s="509"/>
      <c r="F125" s="526"/>
      <c r="G125" s="535"/>
      <c r="H125" s="535"/>
      <c r="I125" s="535"/>
      <c r="J125" s="509"/>
      <c r="K125" s="509"/>
      <c r="L125" s="509"/>
      <c r="M125" s="509"/>
      <c r="N125" s="509"/>
      <c r="O125" s="509"/>
      <c r="P125" s="454"/>
      <c r="Q125" s="27"/>
      <c r="R125" s="27"/>
      <c r="S125" s="50" t="s">
        <v>134</v>
      </c>
      <c r="T125" s="49">
        <f>IF(AND($D$118&lt;=100,$D$120&lt;=5),1.21,U125)</f>
        <v>1.21</v>
      </c>
      <c r="U125" s="49">
        <f>IF(AND($D$118&lt;=100,$D$120&lt;=11),1.38,V125)</f>
        <v>1.38</v>
      </c>
      <c r="V125" s="49">
        <f>IF(AND($D$118&lt;=100,$D$120&lt;=20),1.48,W125)</f>
        <v>1.48</v>
      </c>
      <c r="W125" s="49">
        <f>IF(AND($D$118&lt;=100,$D$120&lt;=50),1.54,X125)</f>
        <v>1.54</v>
      </c>
      <c r="X125" s="49">
        <f>IF(AND($D$118&lt;=100,$D$120&gt;50),1.58,T126)</f>
        <v>1.1599999999999999</v>
      </c>
      <c r="Y125" s="27"/>
      <c r="Z125" s="43" t="s">
        <v>895</v>
      </c>
      <c r="AA125" s="49">
        <f>IF(AND($D$121&lt;=92,$D$122&lt;=5),1.21,AB125)</f>
        <v>1.21</v>
      </c>
      <c r="AB125" s="49">
        <f>IF(AND($D$121&lt;=92,$D$122&lt;=11),1.38,AC125)</f>
        <v>1.38</v>
      </c>
      <c r="AC125" s="49">
        <f>IF(AND($D$121&lt;=92,$D$122&lt;=20),1.48,AD125)</f>
        <v>1.48</v>
      </c>
      <c r="AD125" s="49">
        <f>IF(AND($D$121&lt;=92,$D$122&lt;=50),1.54,AE125)</f>
        <v>1.54</v>
      </c>
      <c r="AE125" s="49">
        <f>IF(AND($D$121&lt;=92,$D$122&gt;50),1.58,AA126)</f>
        <v>1.1599999999999999</v>
      </c>
    </row>
    <row r="126" spans="1:31" ht="12.75" customHeight="1" x14ac:dyDescent="0.25">
      <c r="A126" s="446" t="s">
        <v>101</v>
      </c>
      <c r="B126" s="509"/>
      <c r="C126" s="509"/>
      <c r="D126" s="51">
        <f>$H$81</f>
        <v>1.3</v>
      </c>
      <c r="E126" s="509"/>
      <c r="F126" s="526"/>
      <c r="G126" s="539"/>
      <c r="H126" s="539"/>
      <c r="I126" s="545"/>
      <c r="J126" s="509"/>
      <c r="K126" s="509"/>
      <c r="L126" s="509"/>
      <c r="M126" s="546"/>
      <c r="N126" s="546"/>
      <c r="O126" s="509"/>
      <c r="P126" s="454"/>
      <c r="Q126" s="27"/>
      <c r="R126" s="27"/>
      <c r="S126" s="50" t="s">
        <v>137</v>
      </c>
      <c r="T126" s="49">
        <f>IF(AND($D$118&lt;=200,$D$120&lt;=5),1.16,U126)</f>
        <v>1.1599999999999999</v>
      </c>
      <c r="U126" s="49">
        <f>IF(AND($D$118&lt;=200,$D$120&lt;=11),1.32,V126)</f>
        <v>1.32</v>
      </c>
      <c r="V126" s="49">
        <f>IF(AND($D$118&lt;=200,$D$120&lt;=20),1.41,W126)</f>
        <v>1.41</v>
      </c>
      <c r="W126" s="49">
        <f>IF(AND($D$118&lt;=200,$D$120&lt;=50),1.47,X126)</f>
        <v>1.47</v>
      </c>
      <c r="X126" s="49">
        <f>IF(AND($D$118&lt;=200,$D$120&gt;50),1.51,T127)</f>
        <v>1.0900000000000001</v>
      </c>
      <c r="Y126" s="27"/>
      <c r="Z126" s="43" t="s">
        <v>896</v>
      </c>
      <c r="AA126" s="49">
        <f>IF(AND($D$121&lt;=184,$D$122&lt;=5),1.16,AB126)</f>
        <v>1.1599999999999999</v>
      </c>
      <c r="AB126" s="49">
        <f>IF(AND($D$121&lt;=184,$D$122&lt;=11),1.32,AC126)</f>
        <v>1.32</v>
      </c>
      <c r="AC126" s="49">
        <f>IF(AND($D$121&lt;=184,$D$122&lt;=20),1.41,AD126)</f>
        <v>1.41</v>
      </c>
      <c r="AD126" s="49">
        <f>IF(AND($D$121&lt;=184,$D$122&lt;=50),1.47,AE126)</f>
        <v>1.47</v>
      </c>
      <c r="AE126" s="49">
        <f>IF(AND($D$121&lt;=184,$D$122&gt;50),1.51,AA127)</f>
        <v>1.0900000000000001</v>
      </c>
    </row>
    <row r="127" spans="1:31" ht="12.75" customHeight="1" x14ac:dyDescent="0.25">
      <c r="A127" s="446" t="s">
        <v>108</v>
      </c>
      <c r="B127" s="509"/>
      <c r="C127" s="509"/>
      <c r="D127" s="52">
        <f>IF(AND($D$118&lt;=5,$D$120&lt;=5),1.3,$U$123)</f>
        <v>1.3</v>
      </c>
      <c r="E127" s="509"/>
      <c r="F127" s="508"/>
      <c r="G127" s="547"/>
      <c r="H127" s="547"/>
      <c r="I127" s="548"/>
      <c r="J127" s="509"/>
      <c r="K127" s="4"/>
      <c r="L127" s="4"/>
      <c r="M127" s="4"/>
      <c r="N127" s="4"/>
      <c r="O127" s="509"/>
      <c r="P127" s="454"/>
      <c r="Q127" s="27"/>
      <c r="R127" s="27"/>
      <c r="S127" s="50" t="s">
        <v>138</v>
      </c>
      <c r="T127" s="49">
        <f>IF(AND($D$118&lt;=500,$D$120&lt;=5),1.09,U127)</f>
        <v>1.0900000000000001</v>
      </c>
      <c r="U127" s="49">
        <f>IF(AND($D$118&lt;=500,$D$120&lt;=11),1.24,V127)</f>
        <v>1.24</v>
      </c>
      <c r="V127" s="49">
        <f>IF(AND($D$118&lt;=500,$D$120&lt;=20),1.33,W127)</f>
        <v>1.33</v>
      </c>
      <c r="W127" s="49">
        <f>IF(AND($D$118&lt;=500,$D$120&lt;=50),1.38,X127)</f>
        <v>1.38</v>
      </c>
      <c r="X127" s="49">
        <f>IF(AND($D$118&lt;=500,$D$120&gt;50),1.41,T128)</f>
        <v>0</v>
      </c>
      <c r="Y127" s="27"/>
      <c r="Z127" s="43" t="s">
        <v>897</v>
      </c>
      <c r="AA127" s="49">
        <f>IF(AND($D$121&lt;=460,$D$122&lt;=5),1.09,AB127)</f>
        <v>1.0900000000000001</v>
      </c>
      <c r="AB127" s="49">
        <f>IF(AND($D$121&lt;=460,$D$122&lt;=11),1.24,AC127)</f>
        <v>1.24</v>
      </c>
      <c r="AC127" s="49">
        <f>IF(AND($D$121&lt;=460,$D$122&lt;=20),1.33,AD127)</f>
        <v>1.33</v>
      </c>
      <c r="AD127" s="49">
        <f>IF(AND($D$121&lt;=460,$D$122&lt;=50),1.38,AE127)</f>
        <v>1.38</v>
      </c>
      <c r="AE127" s="49">
        <f>IF(AND($D$121&lt;=460,$D$122&gt;50),1.41,AA128)</f>
        <v>0</v>
      </c>
    </row>
    <row r="128" spans="1:31" ht="12.75" customHeight="1" x14ac:dyDescent="0.25">
      <c r="A128" s="447" t="s">
        <v>882</v>
      </c>
      <c r="B128" s="448"/>
      <c r="C128" s="678"/>
      <c r="D128" s="52">
        <f>IF(AND($D$121&lt;=4.6,$D$122&lt;=5),1.3,$AB$120)</f>
        <v>1.3</v>
      </c>
      <c r="E128" s="509"/>
      <c r="F128" s="508"/>
      <c r="G128" s="509"/>
      <c r="H128" s="509"/>
      <c r="I128" s="509"/>
      <c r="J128" s="509"/>
      <c r="K128" s="4"/>
      <c r="L128" s="4"/>
      <c r="M128" s="4"/>
      <c r="N128" s="4"/>
      <c r="O128" s="509"/>
      <c r="P128" s="454"/>
      <c r="Q128" s="27"/>
      <c r="R128" s="27"/>
      <c r="S128" s="50" t="s">
        <v>140</v>
      </c>
      <c r="T128" s="49">
        <f>IF(AND($D$118&gt;500,$D$120&lt;=5),1,U128)</f>
        <v>0</v>
      </c>
      <c r="U128" s="49">
        <f>IF(AND($D$118&gt;500,$D$120&lt;=11),1.14,V128)</f>
        <v>0</v>
      </c>
      <c r="V128" s="49">
        <f>IF(AND($D$118&gt;500,$D$120&lt;=20),1.22,W128)</f>
        <v>0</v>
      </c>
      <c r="W128" s="49">
        <f>IF(AND($D$118&gt;500,$D$120&lt;=50),1.27,X128)</f>
        <v>0</v>
      </c>
      <c r="X128" s="49">
        <f>IF(AND($D$118&gt;500,$D$120&gt;50),1.3,S118)</f>
        <v>0</v>
      </c>
      <c r="Y128" s="27"/>
      <c r="Z128" s="43" t="s">
        <v>898</v>
      </c>
      <c r="AA128" s="49">
        <f>IF(AND($D$121&gt;460,$D$122&lt;=5),1,AB128)</f>
        <v>0</v>
      </c>
      <c r="AB128" s="49">
        <f>IF(AND($D$121&gt;460,$D$122&lt;=11),1.14,AC128)</f>
        <v>0</v>
      </c>
      <c r="AC128" s="49">
        <f>IF(AND($D$121&gt;460,$D$122&lt;=20),1.22,AD128)</f>
        <v>0</v>
      </c>
      <c r="AD128" s="49">
        <f>IF(AND($D$121&gt;460,$D$122&lt;=50),1.27,AE128)</f>
        <v>0</v>
      </c>
      <c r="AE128" s="49">
        <f>IF(AND($D$121&gt;460,$D$122&gt;50),1.3,Z118)</f>
        <v>0</v>
      </c>
    </row>
    <row r="129" spans="1:31" ht="12.75" customHeight="1" x14ac:dyDescent="0.25">
      <c r="A129" s="446"/>
      <c r="B129" s="445"/>
      <c r="C129" s="509"/>
      <c r="D129" s="683"/>
      <c r="E129" s="448"/>
      <c r="F129" s="508"/>
      <c r="G129" s="509"/>
      <c r="H129" s="509"/>
      <c r="I129" s="509"/>
      <c r="J129" s="509"/>
      <c r="K129" s="4"/>
      <c r="L129" s="4"/>
      <c r="M129" s="4"/>
      <c r="N129" s="4"/>
      <c r="O129" s="509"/>
      <c r="P129" s="454"/>
      <c r="Q129" s="27"/>
      <c r="R129" s="27"/>
      <c r="S129" s="50"/>
      <c r="T129" s="49"/>
      <c r="U129" s="49"/>
      <c r="V129" s="49"/>
      <c r="W129" s="49"/>
      <c r="X129" s="49"/>
      <c r="Y129" s="27"/>
      <c r="Z129" s="27"/>
      <c r="AA129" s="27"/>
      <c r="AB129" s="27"/>
      <c r="AC129" s="27"/>
      <c r="AD129" s="27"/>
      <c r="AE129" s="27"/>
    </row>
    <row r="130" spans="1:31" ht="12.75" customHeight="1" x14ac:dyDescent="0.25">
      <c r="A130" s="446"/>
      <c r="B130" s="509"/>
      <c r="C130" s="816" t="s">
        <v>154</v>
      </c>
      <c r="D130" s="816"/>
      <c r="E130" s="832">
        <f>(((PRODUCT(D118,D125,D126,D127)))+(PRODUCT(D121,D125,D126,D128,0.54))+D123+(PRODUCT(D119,D124)))</f>
        <v>0</v>
      </c>
      <c r="F130" s="832"/>
      <c r="G130" s="509"/>
      <c r="H130" s="549"/>
      <c r="I130" s="549"/>
      <c r="J130" s="509"/>
      <c r="K130" s="4"/>
      <c r="L130" s="4"/>
      <c r="M130" s="4"/>
      <c r="N130" s="4"/>
      <c r="O130" s="509"/>
      <c r="P130" s="454"/>
      <c r="Q130" s="27"/>
      <c r="R130" s="27"/>
      <c r="S130" s="50"/>
      <c r="T130" s="49"/>
      <c r="U130" s="49"/>
      <c r="V130" s="49"/>
      <c r="W130" s="49"/>
      <c r="X130" s="49"/>
      <c r="Y130" s="27"/>
      <c r="Z130" s="27"/>
      <c r="AA130" s="27"/>
      <c r="AB130" s="27"/>
      <c r="AC130" s="27"/>
      <c r="AD130" s="27"/>
      <c r="AE130" s="27"/>
    </row>
    <row r="131" spans="1:31" ht="12.75" customHeight="1" x14ac:dyDescent="0.25">
      <c r="A131" s="462"/>
      <c r="B131" s="528"/>
      <c r="C131" s="528"/>
      <c r="D131" s="509"/>
      <c r="E131" s="530"/>
      <c r="F131" s="508"/>
      <c r="G131" s="509"/>
      <c r="H131" s="509"/>
      <c r="I131" s="509"/>
      <c r="J131" s="509"/>
      <c r="K131" s="509"/>
      <c r="L131" s="509"/>
      <c r="M131" s="509"/>
      <c r="N131" s="509"/>
      <c r="O131" s="509"/>
      <c r="P131" s="454"/>
      <c r="Q131" s="27"/>
      <c r="R131" s="27"/>
      <c r="S131" s="27"/>
      <c r="T131" s="27"/>
      <c r="U131" s="27"/>
      <c r="V131" s="27"/>
      <c r="W131" s="27"/>
      <c r="X131" s="27"/>
      <c r="Y131" s="27"/>
      <c r="Z131" s="27"/>
      <c r="AA131" s="27"/>
      <c r="AB131" s="27"/>
      <c r="AC131" s="27"/>
      <c r="AD131" s="27"/>
      <c r="AE131" s="27"/>
    </row>
    <row r="132" spans="1:31" ht="12.75" customHeight="1" x14ac:dyDescent="0.25">
      <c r="A132" s="446"/>
      <c r="B132" s="509"/>
      <c r="C132" s="509"/>
      <c r="D132" s="509"/>
      <c r="E132" s="509"/>
      <c r="F132" s="509"/>
      <c r="G132" s="509"/>
      <c r="H132" s="509"/>
      <c r="I132" s="509"/>
      <c r="J132" s="509"/>
      <c r="K132" s="509"/>
      <c r="L132" s="509"/>
      <c r="M132" s="509"/>
      <c r="N132" s="509"/>
      <c r="O132" s="509"/>
      <c r="P132" s="454"/>
      <c r="Q132" s="27"/>
      <c r="R132" s="27"/>
      <c r="S132" s="27"/>
      <c r="T132" s="27"/>
      <c r="U132" s="27"/>
      <c r="V132" s="27"/>
      <c r="W132" s="27"/>
      <c r="X132" s="27"/>
      <c r="Y132" s="27"/>
      <c r="Z132" s="27"/>
      <c r="AA132" s="27"/>
      <c r="AB132" s="27"/>
      <c r="AC132" s="27"/>
      <c r="AD132" s="27"/>
      <c r="AE132" s="27"/>
    </row>
    <row r="133" spans="1:31" ht="12.75" customHeight="1" x14ac:dyDescent="0.25">
      <c r="A133" s="44" t="s">
        <v>155</v>
      </c>
      <c r="B133" s="509"/>
      <c r="C133" s="509"/>
      <c r="E133" s="530"/>
      <c r="F133" s="36"/>
      <c r="G133" s="535"/>
      <c r="H133" s="535"/>
      <c r="I133" s="535"/>
      <c r="J133" s="509"/>
      <c r="K133" s="509"/>
      <c r="L133" s="509"/>
      <c r="M133" s="509"/>
      <c r="N133" s="509"/>
      <c r="O133" s="509"/>
      <c r="P133" s="454"/>
      <c r="Q133" s="27"/>
      <c r="R133" s="27"/>
      <c r="S133" s="27"/>
      <c r="T133" s="27"/>
      <c r="U133" s="27"/>
      <c r="V133" s="27"/>
      <c r="W133" s="27"/>
      <c r="X133" s="27"/>
      <c r="Y133" s="27" t="s">
        <v>899</v>
      </c>
      <c r="Z133" s="27"/>
      <c r="AA133" s="27"/>
      <c r="AB133" s="27"/>
      <c r="AC133" s="27"/>
      <c r="AD133" s="27"/>
      <c r="AE133" s="27"/>
    </row>
    <row r="134" spans="1:31" ht="12.75" customHeight="1" x14ac:dyDescent="0.25">
      <c r="A134" s="444" t="s">
        <v>111</v>
      </c>
      <c r="B134" s="445"/>
      <c r="C134" s="445"/>
      <c r="D134" s="41">
        <v>0</v>
      </c>
      <c r="E134" s="509"/>
      <c r="F134" s="909" t="s">
        <v>589</v>
      </c>
      <c r="G134" s="910"/>
      <c r="H134" s="910"/>
      <c r="I134" s="910"/>
      <c r="J134" s="910"/>
      <c r="K134" s="857" t="s">
        <v>594</v>
      </c>
      <c r="L134" s="858"/>
      <c r="M134" s="859"/>
      <c r="N134" s="509"/>
      <c r="O134" s="509"/>
      <c r="P134" s="454"/>
      <c r="Q134" s="27"/>
      <c r="R134" s="27"/>
      <c r="S134" s="27"/>
      <c r="T134" s="43" t="s">
        <v>118</v>
      </c>
      <c r="U134" s="27"/>
      <c r="V134" s="27"/>
      <c r="W134" s="27"/>
      <c r="X134" s="27"/>
      <c r="Z134" s="27"/>
      <c r="AA134" s="27"/>
      <c r="AB134" s="27"/>
      <c r="AC134" s="27"/>
      <c r="AD134" s="27"/>
      <c r="AE134" s="27"/>
    </row>
    <row r="135" spans="1:31" ht="12.75" customHeight="1" x14ac:dyDescent="0.25">
      <c r="A135" s="446" t="s">
        <v>110</v>
      </c>
      <c r="B135" s="509"/>
      <c r="C135" s="509"/>
      <c r="D135" s="45">
        <v>0</v>
      </c>
      <c r="E135" s="509"/>
      <c r="F135" s="917" t="s">
        <v>593</v>
      </c>
      <c r="G135" s="918"/>
      <c r="H135" s="918"/>
      <c r="I135" s="918"/>
      <c r="J135" s="919"/>
      <c r="K135" s="509"/>
      <c r="L135" s="509"/>
      <c r="M135" s="509"/>
      <c r="N135" s="509"/>
      <c r="O135" s="509"/>
      <c r="P135" s="454"/>
      <c r="Q135" s="27"/>
      <c r="R135" s="27"/>
      <c r="S135" s="43" t="s">
        <v>119</v>
      </c>
      <c r="T135" s="43" t="s">
        <v>120</v>
      </c>
      <c r="U135" s="43" t="s">
        <v>121</v>
      </c>
      <c r="V135" s="43" t="s">
        <v>122</v>
      </c>
      <c r="W135" s="43" t="s">
        <v>123</v>
      </c>
      <c r="X135" s="43" t="s">
        <v>124</v>
      </c>
      <c r="Y135" s="27"/>
      <c r="Z135" s="28"/>
      <c r="AA135" s="43" t="s">
        <v>883</v>
      </c>
      <c r="AB135" s="27"/>
      <c r="AC135" s="27"/>
      <c r="AD135" s="27"/>
      <c r="AE135" s="27"/>
    </row>
    <row r="136" spans="1:31" ht="12.75" customHeight="1" x14ac:dyDescent="0.25">
      <c r="A136" s="446" t="s">
        <v>125</v>
      </c>
      <c r="B136" s="509"/>
      <c r="C136" s="509"/>
      <c r="D136" s="45">
        <v>0</v>
      </c>
      <c r="E136" s="509"/>
      <c r="F136" s="920"/>
      <c r="G136" s="921"/>
      <c r="H136" s="921"/>
      <c r="I136" s="921"/>
      <c r="J136" s="922"/>
      <c r="K136" s="509"/>
      <c r="L136" s="509"/>
      <c r="M136" s="509"/>
      <c r="N136" s="509"/>
      <c r="O136" s="509"/>
      <c r="P136" s="454"/>
      <c r="Q136" s="27"/>
      <c r="R136" s="27"/>
      <c r="S136" s="48" t="s">
        <v>126</v>
      </c>
      <c r="T136" s="49">
        <f>IF(AND($D$134&lt;=5,$D$136&lt;=5),1.3,U136)</f>
        <v>1.3</v>
      </c>
      <c r="U136" s="49">
        <f>IF(AND($D$134&lt;=5,$D$136&lt;=11),1.48,V136)</f>
        <v>1.48</v>
      </c>
      <c r="V136" s="49">
        <f>IF(AND($D$134&lt;=5,$D$136&lt;=20),1.59,W136)</f>
        <v>1.59</v>
      </c>
      <c r="W136" s="49">
        <f>IF(AND($D$134&lt;=5,$D$136&lt;=50),1.65,X136)</f>
        <v>1.65</v>
      </c>
      <c r="X136" s="49">
        <f>IF(AND($D$134&lt;=5,$D$136&gt;50),1.69,T140)</f>
        <v>1.28</v>
      </c>
      <c r="Y136" s="27"/>
      <c r="Z136" s="43" t="s">
        <v>891</v>
      </c>
      <c r="AA136" s="43" t="s">
        <v>120</v>
      </c>
      <c r="AB136" s="43" t="s">
        <v>121</v>
      </c>
      <c r="AC136" s="43" t="s">
        <v>122</v>
      </c>
      <c r="AD136" s="43" t="s">
        <v>123</v>
      </c>
      <c r="AE136" s="43" t="s">
        <v>124</v>
      </c>
    </row>
    <row r="137" spans="1:31" ht="12.75" customHeight="1" x14ac:dyDescent="0.25">
      <c r="A137" s="446" t="s">
        <v>890</v>
      </c>
      <c r="B137" s="509"/>
      <c r="C137" s="509"/>
      <c r="D137" s="41">
        <v>0</v>
      </c>
      <c r="E137" s="509"/>
      <c r="F137" s="920"/>
      <c r="G137" s="921"/>
      <c r="H137" s="921"/>
      <c r="I137" s="921"/>
      <c r="J137" s="922"/>
      <c r="K137" s="509"/>
      <c r="L137" s="509"/>
      <c r="M137" s="509"/>
      <c r="N137" s="509"/>
      <c r="O137" s="509"/>
      <c r="P137" s="454"/>
      <c r="Q137" s="27"/>
      <c r="R137" s="27"/>
      <c r="S137" s="48"/>
      <c r="T137" s="49"/>
      <c r="U137" s="49"/>
      <c r="V137" s="49"/>
      <c r="W137" s="49"/>
      <c r="X137" s="49"/>
      <c r="Y137" s="27"/>
      <c r="Z137" s="43" t="s">
        <v>892</v>
      </c>
      <c r="AA137" s="49">
        <f>IF(AND($D$137&lt;=4.6,$D$138&lt;=5),1.3,AB137)</f>
        <v>1.3</v>
      </c>
      <c r="AB137" s="49">
        <f>IF(AND($D$137&lt;=4.6,$D$138&lt;=11),1.48,AC137)</f>
        <v>1.48</v>
      </c>
      <c r="AC137" s="49">
        <f>IF(AND($D$137&lt;=4.6,$D$138&lt;=20),1.59,AD137)</f>
        <v>1.59</v>
      </c>
      <c r="AD137" s="49">
        <f>IF(AND($D$137&lt;=4.6,$D$138&lt;=50),1.65,AE137)</f>
        <v>1.65</v>
      </c>
      <c r="AE137" s="49">
        <f>IF(AND($D$137&lt;=4.6,$D$138&gt;50),1.69,AA142)</f>
        <v>1.28</v>
      </c>
    </row>
    <row r="138" spans="1:31" ht="12.75" customHeight="1" thickBot="1" x14ac:dyDescent="0.3">
      <c r="A138" s="446" t="s">
        <v>881</v>
      </c>
      <c r="B138" s="509"/>
      <c r="C138" s="509"/>
      <c r="D138" s="45">
        <v>0</v>
      </c>
      <c r="E138" s="509"/>
      <c r="F138" s="685"/>
      <c r="G138" s="686"/>
      <c r="H138" s="686"/>
      <c r="I138" s="686"/>
      <c r="J138" s="687"/>
      <c r="K138" s="509"/>
      <c r="L138" s="509"/>
      <c r="M138" s="509"/>
      <c r="N138" s="509"/>
      <c r="O138" s="509"/>
      <c r="P138" s="454"/>
      <c r="Q138" s="27"/>
      <c r="R138" s="27"/>
      <c r="S138" s="48"/>
      <c r="T138" s="49"/>
      <c r="U138" s="49"/>
      <c r="V138" s="49"/>
      <c r="W138" s="49"/>
      <c r="X138" s="49"/>
      <c r="Y138" s="27"/>
      <c r="Z138" s="43"/>
      <c r="AA138" s="49"/>
      <c r="AB138" s="49"/>
      <c r="AC138" s="49"/>
      <c r="AD138" s="49"/>
      <c r="AE138" s="49"/>
    </row>
    <row r="139" spans="1:31" ht="12.75" customHeight="1" thickBot="1" x14ac:dyDescent="0.3">
      <c r="A139" s="446" t="s">
        <v>127</v>
      </c>
      <c r="B139" s="509"/>
      <c r="C139" s="509"/>
      <c r="D139" s="45">
        <v>0</v>
      </c>
      <c r="E139" s="509"/>
      <c r="F139" s="915" t="s">
        <v>590</v>
      </c>
      <c r="G139" s="916"/>
      <c r="H139" s="916"/>
      <c r="I139" s="913">
        <v>0</v>
      </c>
      <c r="J139" s="914"/>
      <c r="K139" s="509"/>
      <c r="L139" s="509"/>
      <c r="M139" s="509"/>
      <c r="N139" s="509"/>
      <c r="O139" s="509"/>
      <c r="P139" s="454"/>
      <c r="Q139" s="27"/>
      <c r="R139" s="27"/>
      <c r="S139" s="48"/>
      <c r="T139" s="49"/>
      <c r="U139" s="49"/>
      <c r="V139" s="49"/>
      <c r="W139" s="49"/>
      <c r="X139" s="49"/>
      <c r="Y139" s="27"/>
      <c r="Z139" s="48"/>
      <c r="AA139" s="49"/>
      <c r="AB139" s="49"/>
      <c r="AC139" s="49"/>
      <c r="AD139" s="49"/>
      <c r="AE139" s="49"/>
    </row>
    <row r="140" spans="1:31" ht="12.75" customHeight="1" thickBot="1" x14ac:dyDescent="0.3">
      <c r="A140" s="446" t="s">
        <v>130</v>
      </c>
      <c r="B140" s="509"/>
      <c r="C140" s="509"/>
      <c r="D140" s="225">
        <f>M103</f>
        <v>121440</v>
      </c>
      <c r="E140" s="509"/>
      <c r="F140" s="911" t="s">
        <v>591</v>
      </c>
      <c r="G140" s="912"/>
      <c r="H140" s="912"/>
      <c r="I140" s="913">
        <v>0</v>
      </c>
      <c r="J140" s="914"/>
      <c r="K140" s="509"/>
      <c r="L140" s="509"/>
      <c r="M140" s="509"/>
      <c r="N140" s="509"/>
      <c r="O140" s="509"/>
      <c r="P140" s="454"/>
      <c r="Q140" s="27"/>
      <c r="R140" s="27"/>
      <c r="S140" s="50" t="s">
        <v>131</v>
      </c>
      <c r="T140" s="49">
        <f>IF(AND($D$134&lt;=10,$D$136&lt;=5),1.28,U140)</f>
        <v>1.28</v>
      </c>
      <c r="U140" s="49">
        <f>IF(AND($D$134&lt;=10,$D$136&lt;=11),1.46,V140)</f>
        <v>1.46</v>
      </c>
      <c r="V140" s="49">
        <f>IF(AND($D$134&lt;=10,$D$136&lt;=20),1.56,W140)</f>
        <v>1.56</v>
      </c>
      <c r="W140" s="49">
        <f>IF(AND($D$134&lt;=10,$D$136&lt;=50),1.62,X140)</f>
        <v>1.62</v>
      </c>
      <c r="X140" s="49">
        <f>IF(AND($D$134=10,$D$136&gt;50),1.66,T141)</f>
        <v>1.25</v>
      </c>
      <c r="Y140" s="27"/>
      <c r="Z140" s="48"/>
      <c r="AA140" s="49"/>
      <c r="AB140" s="49"/>
      <c r="AC140" s="49"/>
      <c r="AD140" s="49"/>
      <c r="AE140" s="49"/>
    </row>
    <row r="141" spans="1:31" ht="12.75" customHeight="1" x14ac:dyDescent="0.25">
      <c r="A141" s="446" t="s">
        <v>132</v>
      </c>
      <c r="B141" s="509"/>
      <c r="C141" s="509"/>
      <c r="D141" s="225">
        <f>M104</f>
        <v>546480</v>
      </c>
      <c r="E141" s="509"/>
      <c r="F141" s="526"/>
      <c r="G141" s="509"/>
      <c r="H141" s="509"/>
      <c r="I141" s="509"/>
      <c r="J141" s="509"/>
      <c r="K141" s="509"/>
      <c r="L141" s="509"/>
      <c r="M141" s="509"/>
      <c r="N141" s="509"/>
      <c r="O141" s="509"/>
      <c r="P141" s="454"/>
      <c r="Q141" s="27"/>
      <c r="R141" s="27"/>
      <c r="S141" s="50" t="s">
        <v>133</v>
      </c>
      <c r="T141" s="49">
        <f>IF(AND($D$134&lt;=50,$D$136&lt;=5),1.25,U141)</f>
        <v>1.25</v>
      </c>
      <c r="U141" s="49">
        <f>IF(AND($D$134&lt;=50,$D$136&lt;=11),1.43,V141)</f>
        <v>1.43</v>
      </c>
      <c r="V141" s="49">
        <f>IF(AND($D$134&lt;=50,$D$136&lt;=20),1.53,W141)</f>
        <v>1.53</v>
      </c>
      <c r="W141" s="49">
        <f>IF(AND($D$134&lt;=50,$D$136&lt;=50),1.59,X141)</f>
        <v>1.59</v>
      </c>
      <c r="X141" s="49">
        <f>IF(AND($D$134&lt;=50,$D$136&gt;50),1.63,T142)</f>
        <v>1.21</v>
      </c>
      <c r="Y141" s="27"/>
      <c r="Z141" s="48"/>
      <c r="AA141" s="49"/>
      <c r="AB141" s="49"/>
      <c r="AC141" s="49"/>
      <c r="AD141" s="49"/>
      <c r="AE141" s="49"/>
    </row>
    <row r="142" spans="1:31" ht="12.75" customHeight="1" x14ac:dyDescent="0.25">
      <c r="A142" s="446" t="s">
        <v>101</v>
      </c>
      <c r="B142" s="509"/>
      <c r="C142" s="509"/>
      <c r="D142" s="51">
        <f>$H$81</f>
        <v>1.3</v>
      </c>
      <c r="E142" s="509"/>
      <c r="F142" s="526"/>
      <c r="G142" s="4"/>
      <c r="H142" s="4"/>
      <c r="I142" s="4"/>
      <c r="J142" s="4"/>
      <c r="K142" s="509"/>
      <c r="L142" s="509"/>
      <c r="M142" s="509"/>
      <c r="N142" s="509"/>
      <c r="O142" s="509"/>
      <c r="P142" s="454"/>
      <c r="Q142" s="27"/>
      <c r="R142" s="27"/>
      <c r="S142" s="441" t="s">
        <v>134</v>
      </c>
      <c r="T142" s="358">
        <f>IF(AND($D$134&lt;=100,$D$136&lt;=5),1.21,U142)</f>
        <v>1.21</v>
      </c>
      <c r="U142" s="358">
        <f>IF(AND($D$134&lt;=100,$D$136&lt;=11),1.38,V142)</f>
        <v>1.38</v>
      </c>
      <c r="V142" s="358">
        <f>IF(AND($D$134&lt;=100,$D$136&lt;=20),1.48,W142)</f>
        <v>1.48</v>
      </c>
      <c r="W142" s="49">
        <f>IF(AND($D$134&lt;=100,$D$136&lt;=50),1.54,X142)</f>
        <v>1.54</v>
      </c>
      <c r="X142" s="49">
        <f>IF(AND($D$134&lt;=100,$D$136&gt;50),1.58,T143)</f>
        <v>1.1599999999999999</v>
      </c>
      <c r="Y142" s="27"/>
      <c r="Z142" s="43" t="s">
        <v>893</v>
      </c>
      <c r="AA142" s="49">
        <f>IF(AND($D$137&lt;=9.2,$D$138&lt;=5),1.28,AB142)</f>
        <v>1.28</v>
      </c>
      <c r="AB142" s="49">
        <f>IF(AND($D$137&lt;=9.2,$D$138&lt;=11),1.46,AC142)</f>
        <v>1.46</v>
      </c>
      <c r="AC142" s="49">
        <f>IF(AND($D$137&lt;=9.2,$D$138&lt;=20),1.56,AD142)</f>
        <v>1.56</v>
      </c>
      <c r="AD142" s="49">
        <f>IF(AND($D$137&lt;=9.2,$D$138&lt;=50),1.62,AE142)</f>
        <v>1.62</v>
      </c>
      <c r="AE142" s="49">
        <f>IF(AND($D$137=9.2,$D$138&gt;50),1.66,AA143)</f>
        <v>1.25</v>
      </c>
    </row>
    <row r="143" spans="1:31" ht="12.75" customHeight="1" x14ac:dyDescent="0.25">
      <c r="A143" s="446" t="s">
        <v>108</v>
      </c>
      <c r="B143" s="509"/>
      <c r="C143" s="509"/>
      <c r="D143" s="52">
        <f>IF(AND($D$134&lt;=5,$D$136&lt;=5),1.3,$U$136)</f>
        <v>1.3</v>
      </c>
      <c r="E143" s="509"/>
      <c r="F143" s="508"/>
      <c r="G143" s="542"/>
      <c r="H143" s="509"/>
      <c r="I143" s="509"/>
      <c r="J143" s="509"/>
      <c r="K143" s="509"/>
      <c r="L143" s="509"/>
      <c r="M143" s="509"/>
      <c r="N143" s="509"/>
      <c r="O143" s="509"/>
      <c r="P143" s="454"/>
      <c r="Q143" s="27"/>
      <c r="R143" s="27"/>
      <c r="S143" s="441" t="s">
        <v>137</v>
      </c>
      <c r="T143" s="358">
        <f>IF(AND($D$134&lt;=200,$D$136&lt;=5),1.16,U143)</f>
        <v>1.1599999999999999</v>
      </c>
      <c r="U143" s="358">
        <f>IF(AND($D$134&lt;=200,$D$136&lt;=11),1.32,V143)</f>
        <v>1.32</v>
      </c>
      <c r="V143" s="358">
        <f>IF(AND($D$134&lt;=200,$D$136&lt;=20),1.41,W143)</f>
        <v>1.41</v>
      </c>
      <c r="W143" s="49">
        <f>IF(AND($D$134&lt;=200,$D$136&lt;=50),1.47,X143)</f>
        <v>1.47</v>
      </c>
      <c r="X143" s="49">
        <f>IF(AND($D$134&lt;=200,$D$136&gt;50),1.51,T145)</f>
        <v>1.0900000000000001</v>
      </c>
      <c r="Y143" s="27"/>
      <c r="Z143" s="43" t="s">
        <v>894</v>
      </c>
      <c r="AA143" s="49">
        <f>IF(AND($D$137&lt;=46,$D$138&lt;=5),1.25,AB143)</f>
        <v>1.25</v>
      </c>
      <c r="AB143" s="49">
        <f>IF(AND($D$137&lt;=46,$D$138&lt;=11),1.43,AC143)</f>
        <v>1.43</v>
      </c>
      <c r="AC143" s="49">
        <f>IF(AND($D$137&lt;=46,$D$138&lt;=20),1.53,AD143)</f>
        <v>1.53</v>
      </c>
      <c r="AD143" s="49">
        <f>IF(AND($D$137&lt;=46,$D$138&lt;=50),1.59,AE143)</f>
        <v>1.59</v>
      </c>
      <c r="AE143" s="49">
        <f>IF(AND($D$137&lt;=46,$D$138&gt;50),1.63,AA145)</f>
        <v>1.21</v>
      </c>
    </row>
    <row r="144" spans="1:31" ht="12.75" customHeight="1" x14ac:dyDescent="0.25">
      <c r="A144" s="447" t="s">
        <v>882</v>
      </c>
      <c r="B144" s="448"/>
      <c r="C144" s="678"/>
      <c r="D144" s="52">
        <f>IF(AND($D$137&lt;=4.6,$D$138&lt;=5),1.3,$AB$137)</f>
        <v>1.3</v>
      </c>
      <c r="E144" s="509"/>
      <c r="F144" s="508"/>
      <c r="G144" s="542"/>
      <c r="H144" s="509"/>
      <c r="I144" s="509"/>
      <c r="J144" s="509"/>
      <c r="K144" s="509"/>
      <c r="L144" s="509"/>
      <c r="M144" s="509"/>
      <c r="N144" s="509"/>
      <c r="O144" s="509"/>
      <c r="P144" s="454"/>
      <c r="Q144" s="27"/>
      <c r="R144" s="27"/>
      <c r="S144" s="441"/>
      <c r="T144" s="358"/>
      <c r="U144" s="358"/>
      <c r="V144" s="358"/>
      <c r="W144" s="49"/>
      <c r="X144" s="49"/>
      <c r="Y144" s="27"/>
      <c r="Z144" s="43"/>
      <c r="AA144" s="49"/>
      <c r="AB144" s="49"/>
      <c r="AC144" s="49"/>
      <c r="AD144" s="49"/>
      <c r="AE144" s="49"/>
    </row>
    <row r="145" spans="1:31" ht="12.75" customHeight="1" x14ac:dyDescent="0.25">
      <c r="A145" s="446"/>
      <c r="B145" s="509"/>
      <c r="C145" s="509"/>
      <c r="D145" s="509"/>
      <c r="E145" s="509"/>
      <c r="F145" s="508"/>
      <c r="G145" s="4"/>
      <c r="H145" s="4"/>
      <c r="I145" s="4"/>
      <c r="J145" s="509"/>
      <c r="K145" s="509"/>
      <c r="L145" s="509"/>
      <c r="M145" s="509"/>
      <c r="N145" s="509"/>
      <c r="O145" s="509"/>
      <c r="P145" s="454"/>
      <c r="Q145" s="27"/>
      <c r="R145" s="27"/>
      <c r="S145" s="441" t="s">
        <v>138</v>
      </c>
      <c r="T145" s="358">
        <f>IF(AND($D$134&lt;=500,$D$20&lt;=5),1.09,U145)</f>
        <v>1.0900000000000001</v>
      </c>
      <c r="U145" s="358">
        <f>IF(AND($D$134&lt;=500,$D$136&lt;=11),1.24,V145)</f>
        <v>1.24</v>
      </c>
      <c r="V145" s="358">
        <f>IF(AND($D$134&lt;=500,$D$136&lt;=20),1.33,W145)</f>
        <v>1.33</v>
      </c>
      <c r="W145" s="49">
        <f>IF(AND($D$134&lt;=500,$D$136&lt;=50),1.38,X145)</f>
        <v>1.38</v>
      </c>
      <c r="X145" s="49">
        <f>IF(AND($D$134&lt;=500,$D$136&gt;50),1.41,T146)</f>
        <v>0</v>
      </c>
      <c r="Y145" s="27"/>
      <c r="Z145" s="43" t="s">
        <v>895</v>
      </c>
      <c r="AA145" s="49">
        <f>IF(AND($D$137&lt;=92,$D$138&lt;=5),1.21,AB145)</f>
        <v>1.21</v>
      </c>
      <c r="AB145" s="49">
        <f>IF(AND($D$137&lt;=92,$D$138&lt;=11),1.38,AC145)</f>
        <v>1.38</v>
      </c>
      <c r="AC145" s="49">
        <f>IF(AND($D$137&lt;=92,$D$138&lt;=20),1.48,AD145)</f>
        <v>1.48</v>
      </c>
      <c r="AD145" s="49">
        <f>IF(AND($D$137&lt;=92,$D$138&lt;=50),1.54,AE145)</f>
        <v>1.54</v>
      </c>
      <c r="AE145" s="49">
        <f>IF(AND($D$137&lt;=92,$D$138&gt;50),1.58,AA146)</f>
        <v>1.1599999999999999</v>
      </c>
    </row>
    <row r="146" spans="1:31" ht="12.75" customHeight="1" x14ac:dyDescent="0.25">
      <c r="A146" s="446"/>
      <c r="B146" s="509"/>
      <c r="C146" s="816" t="s">
        <v>156</v>
      </c>
      <c r="D146" s="816"/>
      <c r="E146" s="832">
        <f>(((PRODUCT(D134,D141,D142,D143)))+(PRODUCT(D137,D141,D142,D144,0.54))+D139+(PRODUCT(D135,D140)))</f>
        <v>0</v>
      </c>
      <c r="F146" s="832"/>
      <c r="G146" s="4"/>
      <c r="H146" s="4"/>
      <c r="I146" s="4"/>
      <c r="J146" s="509"/>
      <c r="K146" s="509"/>
      <c r="L146" s="509"/>
      <c r="M146" s="509"/>
      <c r="N146" s="509"/>
      <c r="O146" s="509"/>
      <c r="P146" s="454"/>
      <c r="Q146" s="27"/>
      <c r="R146" s="27"/>
      <c r="S146" s="441" t="s">
        <v>140</v>
      </c>
      <c r="T146" s="358">
        <f>IF(AND($D$134&gt;500,$D$136&lt;=5),1,U146)</f>
        <v>0</v>
      </c>
      <c r="U146" s="358">
        <f>IF(AND($D$134&gt;500,$D$136&lt;=11),1.14,V146)</f>
        <v>0</v>
      </c>
      <c r="V146" s="358">
        <f>IF(AND($D$134&gt;500,$D$136&lt;=20),1.22,W146)</f>
        <v>0</v>
      </c>
      <c r="W146" s="49">
        <f>IF(AND($D$134&gt;500,$D$136&lt;=50),1.27,X146)</f>
        <v>0</v>
      </c>
      <c r="X146" s="49">
        <f>IF(AND($D$134&gt;500,$D$136&gt;50),1.3,S134)</f>
        <v>0</v>
      </c>
      <c r="Y146" s="27"/>
      <c r="Z146" s="43" t="s">
        <v>896</v>
      </c>
      <c r="AA146" s="49">
        <f>IF(AND($D$137&lt;=184,$D$138&lt;=5),1.16,AB146)</f>
        <v>1.1599999999999999</v>
      </c>
      <c r="AB146" s="49">
        <f>IF(AND($D$137&lt;=184,$D$138&lt;=11),1.32,AC146)</f>
        <v>1.32</v>
      </c>
      <c r="AC146" s="49">
        <f>IF(AND($D$137&lt;=184,$D$138&lt;=20),1.41,AD146)</f>
        <v>1.41</v>
      </c>
      <c r="AD146" s="49">
        <f>IF(AND($D$137&lt;=184,$D$138&lt;=50),1.47,AE146)</f>
        <v>1.47</v>
      </c>
      <c r="AE146" s="49">
        <f>IF(AND($D$137&lt;=184,$D$138&gt;50),1.51,AA147)</f>
        <v>1.0900000000000001</v>
      </c>
    </row>
    <row r="147" spans="1:31" ht="12.75" customHeight="1" x14ac:dyDescent="0.25">
      <c r="A147" s="462"/>
      <c r="B147" s="528"/>
      <c r="C147" s="528"/>
      <c r="D147" s="509"/>
      <c r="E147" s="530"/>
      <c r="F147" s="508"/>
      <c r="G147" s="4"/>
      <c r="H147" s="4"/>
      <c r="I147" s="4"/>
      <c r="J147" s="509"/>
      <c r="K147" s="509"/>
      <c r="L147" s="509"/>
      <c r="M147" s="509"/>
      <c r="N147" s="509"/>
      <c r="O147" s="509"/>
      <c r="P147" s="454"/>
      <c r="Q147" s="27"/>
      <c r="R147" s="27"/>
      <c r="S147" s="27"/>
      <c r="T147" s="27"/>
      <c r="U147" s="27"/>
      <c r="V147" s="27"/>
      <c r="W147" s="27"/>
      <c r="X147" s="27"/>
      <c r="Y147" s="27"/>
      <c r="Z147" s="43" t="s">
        <v>897</v>
      </c>
      <c r="AA147" s="49">
        <f>IF(AND($D$137&lt;=460,$D$138&lt;=5),1.09,AB147)</f>
        <v>1.0900000000000001</v>
      </c>
      <c r="AB147" s="49">
        <f>IF(AND($D$137&lt;=460,$D$138&lt;=11),1.24,AC147)</f>
        <v>1.24</v>
      </c>
      <c r="AC147" s="49">
        <f>IF(AND($D$137&lt;=460,$D$138&lt;=20),1.33,AD147)</f>
        <v>1.33</v>
      </c>
      <c r="AD147" s="49">
        <f>IF(AND($D$137&lt;=460,$D$138&lt;=50),1.38,AE147)</f>
        <v>1.38</v>
      </c>
      <c r="AE147" s="49">
        <f>IF(AND($D$137&lt;=460,$D$138&gt;50),1.41,AA148)</f>
        <v>0</v>
      </c>
    </row>
    <row r="148" spans="1:31" ht="15" customHeight="1" x14ac:dyDescent="0.25">
      <c r="A148" s="455"/>
      <c r="B148" s="504"/>
      <c r="C148" s="504"/>
      <c r="D148" s="504"/>
      <c r="E148" s="504"/>
      <c r="F148" s="550"/>
      <c r="G148" s="550"/>
      <c r="H148" s="550"/>
      <c r="I148" s="551"/>
      <c r="J148" s="509"/>
      <c r="K148" s="509"/>
      <c r="L148" s="4"/>
      <c r="M148" s="4"/>
      <c r="N148" s="4"/>
      <c r="O148" s="4"/>
      <c r="P148" s="465"/>
      <c r="Q148" s="12"/>
      <c r="R148" s="12"/>
      <c r="S148" s="442">
        <v>3</v>
      </c>
      <c r="T148" s="252">
        <f>(J74*0.4)</f>
        <v>607200</v>
      </c>
      <c r="U148" s="12"/>
      <c r="V148" s="12" t="s">
        <v>316</v>
      </c>
      <c r="W148" s="27"/>
      <c r="X148" s="27"/>
      <c r="Y148" s="27"/>
      <c r="Z148" s="43" t="s">
        <v>898</v>
      </c>
      <c r="AA148" s="49">
        <f>IF(AND($D$137&gt;460,$D$138&lt;=5),1,AB148)</f>
        <v>0</v>
      </c>
      <c r="AB148" s="49">
        <f>IF(AND($D$137&gt;460,$D$138&lt;=11),1.14,AC148)</f>
        <v>0</v>
      </c>
      <c r="AC148" s="49">
        <f>IF(AND($D$137&gt;460,$D$138&lt;=20),1.22,AD148)</f>
        <v>0</v>
      </c>
      <c r="AD148" s="49">
        <f>IF(AND($D$137&gt;460,$D$138&lt;=50),1.27,AE148)</f>
        <v>0</v>
      </c>
      <c r="AE148" s="49">
        <f>IF(AND($D$137&gt;460,$D$138&gt;50),1.3,Z135)</f>
        <v>0</v>
      </c>
    </row>
    <row r="149" spans="1:31" ht="15" customHeight="1" x14ac:dyDescent="0.25">
      <c r="A149" s="44" t="s">
        <v>416</v>
      </c>
      <c r="B149" s="39"/>
      <c r="C149" s="27"/>
      <c r="D149" s="27"/>
      <c r="E149" s="509"/>
      <c r="F149" s="924" t="s">
        <v>418</v>
      </c>
      <c r="G149" s="924"/>
      <c r="H149" s="924"/>
      <c r="I149" s="924"/>
      <c r="J149" s="924"/>
      <c r="K149" s="924"/>
      <c r="L149" s="924"/>
      <c r="M149" s="4"/>
      <c r="N149" s="4"/>
      <c r="O149" s="4"/>
      <c r="P149" s="465"/>
      <c r="Q149" s="12"/>
      <c r="R149" s="12"/>
      <c r="S149" s="442">
        <v>5</v>
      </c>
      <c r="T149" s="443">
        <f>J74</f>
        <v>1518000</v>
      </c>
      <c r="U149" s="12"/>
      <c r="V149" s="12" t="s">
        <v>317</v>
      </c>
      <c r="W149" s="27"/>
      <c r="X149" s="27"/>
      <c r="Y149" s="27"/>
      <c r="Z149" s="27"/>
      <c r="AA149" s="27"/>
      <c r="AB149" s="27"/>
      <c r="AC149" s="27"/>
      <c r="AD149" s="27"/>
      <c r="AE149" s="27"/>
    </row>
    <row r="150" spans="1:31" ht="15" customHeight="1" x14ac:dyDescent="0.25">
      <c r="A150" s="444" t="s">
        <v>412</v>
      </c>
      <c r="B150" s="445"/>
      <c r="C150" s="445"/>
      <c r="D150" s="45">
        <v>0</v>
      </c>
      <c r="E150" s="509"/>
      <c r="F150" s="852" t="s">
        <v>415</v>
      </c>
      <c r="G150" s="852"/>
      <c r="H150" s="852"/>
      <c r="I150" s="852"/>
      <c r="J150" s="852"/>
      <c r="K150" s="852"/>
      <c r="L150" s="852"/>
      <c r="M150" s="4"/>
      <c r="N150" s="4"/>
      <c r="O150" s="4"/>
      <c r="P150" s="465"/>
      <c r="Q150" s="12"/>
      <c r="R150" s="12"/>
      <c r="S150" s="361"/>
      <c r="T150" s="362"/>
      <c r="U150" s="12"/>
      <c r="V150" s="12"/>
      <c r="W150" s="27"/>
      <c r="X150" s="27"/>
      <c r="Y150" s="27"/>
      <c r="Z150" s="27"/>
      <c r="AA150" s="27"/>
      <c r="AB150" s="27"/>
      <c r="AC150" s="27"/>
      <c r="AD150" s="27"/>
      <c r="AE150" s="27"/>
    </row>
    <row r="151" spans="1:31" ht="15.75" thickBot="1" x14ac:dyDescent="0.3">
      <c r="A151" s="446" t="s">
        <v>110</v>
      </c>
      <c r="B151" s="509"/>
      <c r="C151" s="509"/>
      <c r="D151" s="45">
        <v>0</v>
      </c>
      <c r="E151" s="509"/>
      <c r="F151" s="4"/>
      <c r="G151" s="4"/>
      <c r="H151" s="4"/>
      <c r="I151" s="4"/>
      <c r="J151" s="509"/>
      <c r="K151" s="509"/>
      <c r="L151" s="526"/>
      <c r="M151" s="539"/>
      <c r="N151" s="539"/>
      <c r="O151" s="552"/>
      <c r="P151" s="454"/>
      <c r="Q151" s="12"/>
      <c r="R151" s="12"/>
    </row>
    <row r="152" spans="1:31" x14ac:dyDescent="0.25">
      <c r="A152" s="446" t="s">
        <v>125</v>
      </c>
      <c r="B152" s="509"/>
      <c r="C152" s="509"/>
      <c r="D152" s="45">
        <v>0</v>
      </c>
      <c r="E152" s="509"/>
      <c r="F152" s="882"/>
      <c r="G152" s="882"/>
      <c r="H152" s="882"/>
      <c r="I152" s="923"/>
      <c r="J152" s="509"/>
      <c r="K152" s="873" t="s">
        <v>413</v>
      </c>
      <c r="L152" s="874"/>
      <c r="M152" s="875"/>
      <c r="N152" s="867">
        <f>IF(J84=3,T148,IF(J84=5,T149,T149))</f>
        <v>1518000</v>
      </c>
      <c r="O152" s="868"/>
      <c r="P152" s="454"/>
      <c r="Q152" s="12"/>
      <c r="R152" s="12"/>
    </row>
    <row r="153" spans="1:31" ht="15" customHeight="1" x14ac:dyDescent="0.25">
      <c r="A153" s="446" t="s">
        <v>127</v>
      </c>
      <c r="B153" s="509"/>
      <c r="C153" s="509"/>
      <c r="D153" s="45">
        <v>0</v>
      </c>
      <c r="E153" s="509"/>
      <c r="F153" s="882"/>
      <c r="G153" s="882"/>
      <c r="H153" s="882"/>
      <c r="I153" s="923"/>
      <c r="J153" s="4"/>
      <c r="K153" s="876"/>
      <c r="L153" s="877"/>
      <c r="M153" s="878"/>
      <c r="N153" s="869"/>
      <c r="O153" s="870"/>
      <c r="P153" s="454"/>
      <c r="Q153" s="12"/>
      <c r="R153" s="12"/>
    </row>
    <row r="154" spans="1:31" ht="15" customHeight="1" thickBot="1" x14ac:dyDescent="0.3">
      <c r="A154" s="446" t="s">
        <v>130</v>
      </c>
      <c r="B154" s="509"/>
      <c r="C154" s="509"/>
      <c r="D154" s="225">
        <f>M103</f>
        <v>121440</v>
      </c>
      <c r="E154" s="509"/>
      <c r="F154" s="882"/>
      <c r="G154" s="882"/>
      <c r="H154" s="882"/>
      <c r="I154" s="923"/>
      <c r="J154" s="4"/>
      <c r="K154" s="879"/>
      <c r="L154" s="880"/>
      <c r="M154" s="881"/>
      <c r="N154" s="871"/>
      <c r="O154" s="872"/>
      <c r="P154" s="465"/>
      <c r="Q154" s="12"/>
      <c r="R154" s="12"/>
    </row>
    <row r="155" spans="1:31" ht="15.75" customHeight="1" x14ac:dyDescent="0.25">
      <c r="A155" s="447" t="s">
        <v>132</v>
      </c>
      <c r="B155" s="448"/>
      <c r="C155" s="448"/>
      <c r="D155" s="225">
        <f>M104</f>
        <v>546480</v>
      </c>
      <c r="E155" s="509"/>
      <c r="F155" s="4"/>
      <c r="G155" s="4"/>
      <c r="H155" s="4"/>
      <c r="I155" s="4"/>
      <c r="J155" s="4"/>
      <c r="K155" s="509"/>
      <c r="L155" s="4"/>
      <c r="M155" s="4"/>
      <c r="N155" s="4"/>
      <c r="O155" s="4"/>
      <c r="P155" s="465"/>
      <c r="Q155" s="12"/>
      <c r="R155" s="12"/>
    </row>
    <row r="156" spans="1:31" x14ac:dyDescent="0.25">
      <c r="A156" s="446"/>
      <c r="B156" s="509"/>
      <c r="C156" s="509"/>
      <c r="D156" s="541"/>
      <c r="E156" s="509"/>
      <c r="F156" s="526"/>
      <c r="G156" s="4"/>
      <c r="H156" s="4"/>
      <c r="I156" s="4"/>
      <c r="J156" s="509"/>
      <c r="K156" s="509"/>
      <c r="L156" s="4"/>
      <c r="M156" s="4"/>
      <c r="N156" s="4"/>
      <c r="O156" s="4"/>
      <c r="P156" s="465"/>
      <c r="Q156" s="12"/>
      <c r="R156" s="12"/>
    </row>
    <row r="157" spans="1:31" x14ac:dyDescent="0.25">
      <c r="A157" s="446"/>
      <c r="B157" s="509"/>
      <c r="C157" s="816" t="s">
        <v>154</v>
      </c>
      <c r="D157" s="816"/>
      <c r="E157" s="832">
        <f>(((PRODUCT(D150,D154)))+D153+(PRODUCT(D151,D154)+(PRODUCT(D152,D154))))</f>
        <v>0</v>
      </c>
      <c r="F157" s="832"/>
      <c r="G157" s="4"/>
      <c r="H157" s="533" t="s">
        <v>414</v>
      </c>
      <c r="I157" s="4"/>
      <c r="J157" s="509"/>
      <c r="K157" s="509"/>
      <c r="L157" s="4"/>
      <c r="M157" s="553"/>
      <c r="N157" s="554"/>
      <c r="O157" s="4"/>
      <c r="P157" s="465"/>
      <c r="Q157" s="12"/>
      <c r="R157" s="12"/>
    </row>
    <row r="158" spans="1:31" ht="15" customHeight="1" x14ac:dyDescent="0.25">
      <c r="A158" s="502"/>
      <c r="B158" s="509"/>
      <c r="C158" s="509"/>
      <c r="D158" s="509"/>
      <c r="E158" s="509"/>
      <c r="F158" s="508"/>
      <c r="G158" s="4"/>
      <c r="H158" s="533" t="s">
        <v>415</v>
      </c>
      <c r="I158" s="4"/>
      <c r="J158" s="509"/>
      <c r="K158" s="509"/>
      <c r="L158" s="509"/>
      <c r="M158" s="4"/>
      <c r="N158" s="4"/>
      <c r="O158" s="550"/>
      <c r="P158" s="466"/>
      <c r="Q158" s="359"/>
      <c r="R158" s="360"/>
    </row>
    <row r="159" spans="1:31" ht="15" customHeight="1" x14ac:dyDescent="0.25">
      <c r="A159" s="689"/>
      <c r="B159" s="509"/>
      <c r="C159" s="509"/>
      <c r="D159" s="509"/>
      <c r="E159" s="509"/>
      <c r="F159" s="508"/>
      <c r="G159" s="4"/>
      <c r="H159" s="533"/>
      <c r="I159" s="4"/>
      <c r="J159" s="509"/>
      <c r="K159" s="509"/>
      <c r="L159" s="509"/>
      <c r="M159" s="4"/>
      <c r="N159" s="4"/>
      <c r="O159" s="550"/>
      <c r="P159" s="466"/>
      <c r="Q159" s="359"/>
      <c r="R159" s="360"/>
    </row>
    <row r="160" spans="1:31" ht="15" customHeight="1" x14ac:dyDescent="0.25">
      <c r="A160" s="689" t="s">
        <v>900</v>
      </c>
      <c r="B160" s="509"/>
      <c r="C160" s="509"/>
      <c r="D160" s="509"/>
      <c r="E160" s="509"/>
      <c r="F160" s="508"/>
      <c r="G160" s="4"/>
      <c r="H160" s="533"/>
      <c r="I160" s="4"/>
      <c r="J160" s="509"/>
      <c r="K160" s="509"/>
      <c r="L160" s="509"/>
      <c r="M160" s="4"/>
      <c r="N160" s="4"/>
      <c r="O160" s="550"/>
      <c r="P160" s="466"/>
      <c r="Q160" s="359"/>
      <c r="R160" s="360"/>
    </row>
    <row r="161" spans="1:21" ht="15" customHeight="1" x14ac:dyDescent="0.25">
      <c r="A161" s="555" t="s">
        <v>412</v>
      </c>
      <c r="B161" s="503"/>
      <c r="C161" s="503"/>
      <c r="D161" s="45">
        <v>0</v>
      </c>
      <c r="E161" s="530"/>
      <c r="F161" s="508"/>
      <c r="G161" s="4"/>
      <c r="H161" s="533"/>
      <c r="I161" s="4"/>
      <c r="J161" s="509"/>
      <c r="K161" s="509"/>
      <c r="L161" s="509"/>
      <c r="M161" s="4"/>
      <c r="N161" s="4"/>
      <c r="O161" s="550"/>
      <c r="P161" s="466"/>
      <c r="Q161" s="359"/>
      <c r="R161" s="360"/>
    </row>
    <row r="162" spans="1:21" ht="15" customHeight="1" x14ac:dyDescent="0.25">
      <c r="A162" s="455"/>
      <c r="B162" s="504"/>
      <c r="C162" s="816" t="s">
        <v>901</v>
      </c>
      <c r="D162" s="816"/>
      <c r="E162" s="832" t="s">
        <v>912</v>
      </c>
      <c r="F162" s="832"/>
      <c r="G162" s="4"/>
      <c r="H162" s="533"/>
      <c r="I162" s="4"/>
      <c r="J162" s="509"/>
      <c r="K162" s="509"/>
      <c r="L162" s="509"/>
      <c r="M162" s="4"/>
      <c r="N162" s="4"/>
      <c r="O162" s="550"/>
      <c r="P162" s="466"/>
      <c r="Q162" s="359"/>
      <c r="R162" s="360"/>
    </row>
    <row r="163" spans="1:21" ht="15" customHeight="1" x14ac:dyDescent="0.25">
      <c r="A163" s="12"/>
      <c r="B163" s="504"/>
      <c r="C163" s="504"/>
      <c r="D163" s="230"/>
      <c r="E163" s="532"/>
      <c r="F163" s="508"/>
      <c r="G163" s="533"/>
      <c r="H163" s="509"/>
      <c r="I163" s="509"/>
      <c r="J163" s="509"/>
      <c r="K163" s="543"/>
      <c r="L163" s="509"/>
      <c r="M163" s="4"/>
      <c r="N163" s="4"/>
      <c r="O163" s="550"/>
      <c r="P163" s="466"/>
      <c r="Q163" s="359"/>
      <c r="R163" s="360"/>
    </row>
    <row r="164" spans="1:21" ht="15" customHeight="1" x14ac:dyDescent="0.25">
      <c r="A164" s="555" t="s">
        <v>727</v>
      </c>
      <c r="B164" s="503"/>
      <c r="C164" s="503"/>
      <c r="D164" s="45">
        <v>0</v>
      </c>
      <c r="E164" s="530"/>
      <c r="F164" s="508"/>
      <c r="G164" s="533"/>
      <c r="H164" s="509"/>
      <c r="I164" s="509"/>
      <c r="J164" s="509"/>
      <c r="K164" s="509"/>
      <c r="L164" s="509"/>
      <c r="M164" s="4"/>
      <c r="N164" s="4"/>
      <c r="O164" s="550"/>
      <c r="P164" s="466"/>
      <c r="Q164" s="359"/>
      <c r="R164" s="360"/>
    </row>
    <row r="165" spans="1:21" x14ac:dyDescent="0.25">
      <c r="A165" s="455"/>
      <c r="B165" s="504"/>
      <c r="C165" s="816" t="s">
        <v>728</v>
      </c>
      <c r="D165" s="816"/>
      <c r="E165" s="832">
        <f>(D164)</f>
        <v>0</v>
      </c>
      <c r="F165" s="832"/>
      <c r="G165" s="4"/>
      <c r="H165" s="4"/>
      <c r="I165" s="4"/>
      <c r="J165" s="4"/>
      <c r="K165" s="4"/>
      <c r="L165" s="509"/>
      <c r="M165" s="4"/>
      <c r="N165" s="4"/>
      <c r="O165" s="4"/>
      <c r="P165" s="465"/>
      <c r="Q165" s="12"/>
      <c r="R165" s="12"/>
    </row>
    <row r="166" spans="1:21" x14ac:dyDescent="0.25">
      <c r="A166" s="4"/>
      <c r="B166" s="4"/>
      <c r="C166" s="4"/>
      <c r="D166" s="4"/>
      <c r="E166" s="504"/>
      <c r="F166" s="508"/>
      <c r="G166" s="4"/>
      <c r="H166" s="4"/>
      <c r="I166" s="4"/>
      <c r="J166" s="4"/>
      <c r="K166" s="4"/>
      <c r="L166" s="4"/>
      <c r="M166" s="4"/>
      <c r="N166" s="4"/>
      <c r="O166" s="4"/>
      <c r="P166" s="465"/>
    </row>
    <row r="167" spans="1:21" x14ac:dyDescent="0.25">
      <c r="A167" s="4"/>
      <c r="B167" s="4"/>
      <c r="C167" s="4"/>
      <c r="D167" s="4"/>
      <c r="E167" s="504"/>
      <c r="F167" s="508"/>
      <c r="G167" s="4"/>
      <c r="H167" s="4"/>
      <c r="I167" s="4"/>
      <c r="J167" s="4"/>
      <c r="K167" s="4"/>
      <c r="L167" s="4"/>
      <c r="M167" s="4"/>
      <c r="N167" s="4"/>
      <c r="O167" s="4"/>
      <c r="P167" s="465"/>
    </row>
    <row r="168" spans="1:21" x14ac:dyDescent="0.25">
      <c r="A168" s="506"/>
      <c r="B168" s="507"/>
      <c r="C168" s="507"/>
      <c r="D168" s="507"/>
      <c r="E168" s="507"/>
      <c r="F168" s="507"/>
      <c r="G168" s="556"/>
      <c r="H168" s="556"/>
      <c r="I168" s="556"/>
      <c r="J168" s="556"/>
      <c r="K168" s="556"/>
      <c r="L168" s="556"/>
      <c r="M168" s="556"/>
      <c r="N168" s="556"/>
      <c r="O168" s="556"/>
      <c r="P168" s="557"/>
    </row>
    <row r="169" spans="1:21" x14ac:dyDescent="0.25">
      <c r="A169" s="54"/>
      <c r="B169" s="54"/>
      <c r="C169" s="54"/>
      <c r="D169" s="54"/>
      <c r="E169" s="54"/>
      <c r="F169" s="54"/>
      <c r="G169" s="12"/>
      <c r="H169" s="12"/>
      <c r="I169" s="12"/>
      <c r="J169" s="12"/>
      <c r="K169" s="12"/>
      <c r="L169" s="12"/>
      <c r="M169" s="12"/>
      <c r="N169" s="12"/>
      <c r="O169" s="12"/>
      <c r="P169" s="12"/>
      <c r="Q169" s="12"/>
      <c r="R169" s="12"/>
      <c r="S169" s="55"/>
      <c r="T169" s="55"/>
      <c r="U169" s="55"/>
    </row>
    <row r="170" spans="1:21" x14ac:dyDescent="0.25">
      <c r="A170" s="54"/>
      <c r="B170" s="54"/>
      <c r="C170" s="54"/>
      <c r="D170" s="54"/>
      <c r="E170" s="55"/>
      <c r="F170" s="194"/>
      <c r="G170" s="55"/>
      <c r="H170" s="55"/>
      <c r="I170" s="27"/>
      <c r="J170" s="12"/>
      <c r="K170" s="12"/>
      <c r="L170" s="12"/>
      <c r="M170" s="12"/>
      <c r="N170" s="12"/>
      <c r="O170" s="12"/>
      <c r="P170" s="174"/>
      <c r="Q170" s="12"/>
      <c r="R170" s="12"/>
      <c r="S170" s="55"/>
      <c r="T170" s="55"/>
      <c r="U170" s="237"/>
    </row>
    <row r="171" spans="1:21" x14ac:dyDescent="0.25">
      <c r="A171" s="54"/>
      <c r="B171" s="54"/>
      <c r="C171" s="54"/>
      <c r="D171" s="191"/>
      <c r="E171" s="192"/>
      <c r="F171" s="203"/>
      <c r="G171" s="55"/>
      <c r="H171" s="202"/>
      <c r="I171" s="27"/>
      <c r="J171" s="27"/>
      <c r="K171" s="27"/>
      <c r="L171" s="12"/>
      <c r="M171" s="12"/>
      <c r="N171" s="12"/>
      <c r="O171" s="361"/>
      <c r="P171" s="42"/>
      <c r="Q171" s="12"/>
      <c r="R171" s="12"/>
      <c r="S171" s="190"/>
      <c r="T171" s="190"/>
      <c r="U171" s="190"/>
    </row>
    <row r="172" spans="1:21" x14ac:dyDescent="0.25">
      <c r="A172" s="54"/>
      <c r="B172" s="54"/>
      <c r="C172" s="54"/>
      <c r="D172" s="191"/>
      <c r="E172" s="210"/>
      <c r="F172" s="203"/>
      <c r="G172" s="55"/>
      <c r="H172" s="202"/>
      <c r="I172" s="27"/>
      <c r="J172" s="27"/>
      <c r="K172" s="27"/>
      <c r="L172" s="12"/>
      <c r="M172" s="12"/>
      <c r="N172" s="12"/>
      <c r="O172" s="361"/>
      <c r="P172" s="362"/>
      <c r="Q172" s="12"/>
      <c r="R172" s="12"/>
      <c r="S172" s="190"/>
      <c r="T172" s="190"/>
      <c r="U172" s="190"/>
    </row>
    <row r="173" spans="1:21" x14ac:dyDescent="0.25">
      <c r="A173" s="54"/>
      <c r="B173" s="54"/>
      <c r="C173" s="54"/>
      <c r="D173" s="191"/>
      <c r="E173" s="192"/>
      <c r="F173" s="194"/>
      <c r="G173" s="55"/>
      <c r="H173" s="202"/>
      <c r="I173" s="27"/>
      <c r="J173" s="27"/>
      <c r="K173" s="27"/>
      <c r="L173" s="12"/>
      <c r="M173" s="12"/>
      <c r="N173" s="12"/>
      <c r="O173" s="12"/>
      <c r="P173" s="12"/>
      <c r="Q173" s="12"/>
      <c r="R173" s="12"/>
      <c r="S173" s="190"/>
      <c r="T173" s="190"/>
      <c r="U173" s="190"/>
    </row>
    <row r="174" spans="1:21" x14ac:dyDescent="0.25">
      <c r="A174" s="54"/>
      <c r="B174" s="54"/>
      <c r="C174" s="54"/>
      <c r="D174" s="191"/>
      <c r="E174" s="192"/>
      <c r="F174" s="181"/>
      <c r="G174" s="55"/>
      <c r="H174" s="235"/>
      <c r="I174" s="39"/>
      <c r="J174" s="39"/>
      <c r="K174" s="34"/>
      <c r="L174" s="12"/>
      <c r="M174" s="12"/>
      <c r="N174" s="12"/>
      <c r="O174" s="12"/>
      <c r="P174" s="12"/>
      <c r="Q174" s="12"/>
      <c r="R174" s="12"/>
      <c r="S174" s="190"/>
      <c r="T174" s="190"/>
      <c r="U174" s="190"/>
    </row>
    <row r="175" spans="1:21" x14ac:dyDescent="0.25">
      <c r="A175" s="54"/>
      <c r="B175" s="54"/>
      <c r="C175" s="54"/>
      <c r="D175" s="54"/>
      <c r="E175" s="54"/>
      <c r="F175" s="54"/>
      <c r="G175" s="54"/>
      <c r="H175" s="55"/>
      <c r="I175" s="27"/>
      <c r="J175" s="27"/>
      <c r="K175" s="27"/>
      <c r="L175" s="12"/>
      <c r="M175" s="12"/>
      <c r="N175" s="12"/>
      <c r="O175" s="12"/>
      <c r="P175" s="12"/>
      <c r="Q175" s="12"/>
      <c r="R175" s="12"/>
      <c r="S175" s="190"/>
      <c r="T175" s="190"/>
      <c r="U175" s="190"/>
    </row>
    <row r="176" spans="1:21" x14ac:dyDescent="0.25">
      <c r="A176" s="55"/>
      <c r="B176" s="55"/>
      <c r="C176" s="55"/>
      <c r="D176" s="230"/>
      <c r="E176" s="230"/>
      <c r="F176" s="39"/>
      <c r="G176" s="27"/>
      <c r="H176" s="27"/>
      <c r="I176" s="27"/>
      <c r="J176" s="27"/>
      <c r="K176" s="27"/>
      <c r="L176" s="12"/>
      <c r="M176" s="12"/>
      <c r="N176" s="12"/>
      <c r="O176" s="12"/>
      <c r="P176" s="12"/>
      <c r="Q176" s="12"/>
      <c r="R176" s="12"/>
    </row>
    <row r="177" spans="1:18" x14ac:dyDescent="0.25">
      <c r="A177" s="55"/>
      <c r="B177" s="55"/>
      <c r="C177" s="237"/>
      <c r="D177" s="230"/>
      <c r="E177" s="230"/>
      <c r="F177" s="676"/>
      <c r="G177" s="27"/>
      <c r="H177" s="27"/>
      <c r="I177" s="27"/>
      <c r="J177" s="27"/>
      <c r="K177" s="27"/>
      <c r="L177" s="12"/>
      <c r="M177" s="12"/>
      <c r="N177" s="12"/>
      <c r="O177" s="12"/>
      <c r="P177" s="12"/>
      <c r="Q177" s="12"/>
      <c r="R177" s="12"/>
    </row>
    <row r="178" spans="1:18" x14ac:dyDescent="0.25">
      <c r="A178" s="12"/>
      <c r="B178" s="12"/>
      <c r="C178" s="12"/>
      <c r="D178" s="12"/>
      <c r="E178" s="12"/>
      <c r="F178" s="12"/>
      <c r="G178" s="12"/>
      <c r="H178" s="12"/>
      <c r="I178" s="12"/>
      <c r="J178" s="12"/>
      <c r="K178" s="12"/>
      <c r="L178" s="12"/>
      <c r="M178" s="12"/>
      <c r="N178" s="12"/>
      <c r="O178" s="12"/>
      <c r="P178" s="12"/>
      <c r="Q178" s="12"/>
      <c r="R178" s="12"/>
    </row>
    <row r="179" spans="1:18" x14ac:dyDescent="0.25">
      <c r="A179" s="12"/>
      <c r="B179" s="12"/>
      <c r="C179" s="12"/>
      <c r="D179" s="12"/>
      <c r="E179" s="12"/>
      <c r="F179" s="12"/>
      <c r="G179" s="12"/>
      <c r="H179" s="12"/>
      <c r="I179" s="12"/>
      <c r="J179" s="12"/>
      <c r="K179" s="12"/>
      <c r="L179" s="12"/>
      <c r="M179" s="12"/>
      <c r="N179" s="12"/>
      <c r="O179" s="12"/>
      <c r="P179" s="12"/>
      <c r="Q179" s="12"/>
      <c r="R179" s="12"/>
    </row>
    <row r="180" spans="1:18" x14ac:dyDescent="0.25">
      <c r="A180" s="12"/>
      <c r="B180" s="12"/>
      <c r="C180" s="12"/>
      <c r="D180" s="12"/>
      <c r="E180" s="12"/>
      <c r="F180" s="12"/>
      <c r="G180" s="12"/>
      <c r="H180" s="12"/>
      <c r="I180" s="12"/>
      <c r="J180" s="12"/>
      <c r="K180" s="12"/>
      <c r="L180" s="12"/>
      <c r="M180" s="12"/>
      <c r="N180" s="12"/>
      <c r="O180" s="12"/>
      <c r="P180" s="12"/>
      <c r="Q180" s="12"/>
      <c r="R180" s="12"/>
    </row>
    <row r="181" spans="1:18" x14ac:dyDescent="0.25">
      <c r="A181" s="12"/>
      <c r="B181" s="12"/>
      <c r="C181" s="12"/>
      <c r="D181" s="12"/>
      <c r="E181" s="12"/>
      <c r="F181" s="12"/>
      <c r="G181" s="12"/>
      <c r="H181" s="12"/>
      <c r="I181" s="12"/>
      <c r="J181" s="12"/>
      <c r="K181" s="12"/>
      <c r="L181" s="12"/>
      <c r="M181" s="12"/>
      <c r="N181" s="12"/>
      <c r="O181" s="12"/>
      <c r="P181" s="12"/>
      <c r="Q181" s="12"/>
      <c r="R181" s="12"/>
    </row>
    <row r="182" spans="1:18" x14ac:dyDescent="0.25">
      <c r="A182" s="12"/>
      <c r="B182" s="12"/>
      <c r="C182" s="12"/>
      <c r="D182" s="12"/>
      <c r="E182" s="12"/>
      <c r="F182" s="12"/>
      <c r="G182" s="12"/>
      <c r="H182" s="12"/>
      <c r="I182" s="12"/>
      <c r="J182" s="12"/>
      <c r="K182" s="12"/>
      <c r="L182" s="12"/>
      <c r="M182" s="12"/>
      <c r="N182" s="12"/>
      <c r="O182" s="12"/>
      <c r="P182" s="12"/>
      <c r="Q182" s="12"/>
      <c r="R182" s="12"/>
    </row>
    <row r="183" spans="1:18" x14ac:dyDescent="0.25">
      <c r="A183" s="12"/>
      <c r="B183" s="12"/>
      <c r="C183" s="12"/>
      <c r="D183" s="12"/>
      <c r="E183" s="12"/>
      <c r="F183" s="12"/>
      <c r="G183" s="12"/>
      <c r="H183" s="12"/>
      <c r="I183" s="12"/>
      <c r="J183" s="12"/>
      <c r="K183" s="12"/>
      <c r="L183" s="12"/>
      <c r="M183" s="12"/>
      <c r="N183" s="12"/>
      <c r="O183" s="12"/>
      <c r="P183" s="12"/>
      <c r="Q183" s="12"/>
      <c r="R183" s="12"/>
    </row>
    <row r="184" spans="1:18" x14ac:dyDescent="0.25">
      <c r="A184" s="12"/>
      <c r="B184" s="12"/>
      <c r="C184" s="12"/>
      <c r="D184" s="12"/>
      <c r="E184" s="12"/>
      <c r="F184" s="12"/>
      <c r="G184" s="12"/>
      <c r="H184" s="12"/>
      <c r="I184" s="12"/>
      <c r="J184" s="12"/>
      <c r="K184" s="12"/>
      <c r="L184" s="12"/>
      <c r="M184" s="12"/>
      <c r="N184" s="12"/>
      <c r="O184" s="12"/>
      <c r="P184" s="12"/>
      <c r="Q184" s="12"/>
      <c r="R184" s="12"/>
    </row>
    <row r="185" spans="1:18" x14ac:dyDescent="0.25">
      <c r="A185" s="12"/>
      <c r="B185" s="12"/>
      <c r="C185" s="12"/>
      <c r="D185" s="12"/>
      <c r="E185" s="12"/>
      <c r="F185" s="12"/>
      <c r="G185" s="12"/>
      <c r="H185" s="12"/>
      <c r="I185" s="12"/>
      <c r="J185" s="12"/>
      <c r="K185" s="12"/>
      <c r="L185" s="12"/>
      <c r="M185" s="12"/>
      <c r="N185" s="12"/>
      <c r="O185" s="12"/>
      <c r="P185" s="12"/>
      <c r="Q185" s="12"/>
      <c r="R185" s="12"/>
    </row>
    <row r="186" spans="1:18" x14ac:dyDescent="0.25">
      <c r="A186" s="12"/>
      <c r="B186" s="12"/>
      <c r="C186" s="12"/>
      <c r="D186" s="12"/>
      <c r="E186" s="12"/>
      <c r="F186" s="12"/>
      <c r="G186" s="12"/>
      <c r="H186" s="12"/>
      <c r="I186" s="12"/>
      <c r="J186" s="12"/>
      <c r="K186" s="12"/>
      <c r="L186" s="12"/>
      <c r="M186" s="12"/>
      <c r="N186" s="12"/>
      <c r="O186" s="12"/>
      <c r="P186" s="12"/>
      <c r="Q186" s="12"/>
      <c r="R186" s="12"/>
    </row>
    <row r="187" spans="1:18" x14ac:dyDescent="0.25">
      <c r="A187" s="12"/>
      <c r="B187" s="12"/>
      <c r="C187" s="12"/>
      <c r="D187" s="12"/>
      <c r="E187" s="12"/>
      <c r="F187" s="12"/>
      <c r="G187" s="12"/>
      <c r="H187" s="12"/>
      <c r="I187" s="12"/>
      <c r="J187" s="12"/>
      <c r="K187" s="12"/>
      <c r="L187" s="12"/>
      <c r="M187" s="12"/>
      <c r="N187" s="12"/>
      <c r="O187" s="12"/>
      <c r="P187" s="12"/>
      <c r="Q187" s="12"/>
      <c r="R187" s="12"/>
    </row>
    <row r="188" spans="1:18" x14ac:dyDescent="0.25">
      <c r="A188" s="12"/>
      <c r="B188" s="12"/>
      <c r="C188" s="12"/>
      <c r="D188" s="12"/>
      <c r="E188" s="12"/>
      <c r="F188" s="12"/>
      <c r="G188" s="12"/>
      <c r="H188" s="12"/>
      <c r="I188" s="12"/>
      <c r="J188" s="12"/>
      <c r="K188" s="12"/>
      <c r="L188" s="12"/>
      <c r="M188" s="12"/>
      <c r="N188" s="12"/>
      <c r="O188" s="12"/>
      <c r="P188" s="12"/>
      <c r="Q188" s="12"/>
      <c r="R188" s="12"/>
    </row>
    <row r="189" spans="1:18" x14ac:dyDescent="0.25">
      <c r="A189" s="12"/>
      <c r="B189" s="12"/>
      <c r="C189" s="12"/>
      <c r="D189" s="12"/>
      <c r="E189" s="12"/>
      <c r="F189" s="12"/>
      <c r="G189" s="12"/>
      <c r="H189" s="12"/>
      <c r="I189" s="12"/>
      <c r="J189" s="12"/>
      <c r="K189" s="12"/>
      <c r="L189" s="12"/>
      <c r="M189" s="12"/>
      <c r="N189" s="12"/>
      <c r="O189" s="12"/>
      <c r="P189" s="12"/>
      <c r="Q189" s="12"/>
      <c r="R189" s="12"/>
    </row>
    <row r="190" spans="1:18" x14ac:dyDescent="0.25">
      <c r="A190" s="12"/>
      <c r="B190" s="12"/>
      <c r="C190" s="12"/>
      <c r="D190" s="12"/>
      <c r="E190" s="12"/>
      <c r="F190" s="12"/>
      <c r="G190" s="12"/>
      <c r="H190" s="12"/>
      <c r="I190" s="12"/>
      <c r="J190" s="12"/>
      <c r="K190" s="12"/>
      <c r="L190" s="12"/>
      <c r="M190" s="12"/>
      <c r="N190" s="12"/>
      <c r="O190" s="12"/>
      <c r="P190" s="12"/>
      <c r="Q190" s="12"/>
      <c r="R190" s="12"/>
    </row>
    <row r="191" spans="1:18" x14ac:dyDescent="0.25">
      <c r="A191" s="12"/>
      <c r="B191" s="12"/>
      <c r="C191" s="12"/>
      <c r="D191" s="12"/>
      <c r="E191" s="12"/>
      <c r="F191" s="12"/>
      <c r="G191" s="12"/>
      <c r="H191" s="12"/>
      <c r="I191" s="12"/>
      <c r="J191" s="12"/>
      <c r="K191" s="12"/>
      <c r="L191" s="12"/>
      <c r="M191" s="12"/>
      <c r="N191" s="12"/>
      <c r="O191" s="12"/>
      <c r="P191" s="12"/>
      <c r="Q191" s="12"/>
      <c r="R191" s="12"/>
    </row>
    <row r="192" spans="1:18" x14ac:dyDescent="0.25">
      <c r="A192" s="12"/>
      <c r="B192" s="12"/>
      <c r="C192" s="12"/>
      <c r="D192" s="12"/>
      <c r="E192" s="12"/>
      <c r="F192" s="12"/>
      <c r="G192" s="12"/>
      <c r="H192" s="12"/>
      <c r="I192" s="12"/>
      <c r="J192" s="12"/>
      <c r="K192" s="12"/>
      <c r="L192" s="12"/>
      <c r="M192" s="12"/>
      <c r="N192" s="12"/>
      <c r="O192" s="12"/>
      <c r="P192" s="12"/>
      <c r="Q192" s="12"/>
      <c r="R192" s="12"/>
    </row>
    <row r="193" spans="1:18" x14ac:dyDescent="0.25">
      <c r="A193" s="12"/>
      <c r="B193" s="12"/>
      <c r="C193" s="12"/>
      <c r="D193" s="12"/>
      <c r="E193" s="12"/>
      <c r="F193" s="12"/>
      <c r="G193" s="12"/>
      <c r="H193" s="12"/>
      <c r="I193" s="12"/>
      <c r="J193" s="12"/>
      <c r="K193" s="12"/>
      <c r="L193" s="12"/>
      <c r="M193" s="12"/>
      <c r="N193" s="12"/>
      <c r="O193" s="12"/>
      <c r="P193" s="12"/>
      <c r="Q193" s="12"/>
      <c r="R193" s="12"/>
    </row>
    <row r="194" spans="1:18" x14ac:dyDescent="0.25">
      <c r="A194" s="12"/>
      <c r="B194" s="12"/>
      <c r="C194" s="12"/>
      <c r="D194" s="12"/>
      <c r="E194" s="12"/>
      <c r="F194" s="12"/>
      <c r="G194" s="12"/>
      <c r="H194" s="12"/>
      <c r="I194" s="12"/>
      <c r="J194" s="12"/>
      <c r="K194" s="12"/>
      <c r="L194" s="12"/>
      <c r="M194" s="12"/>
      <c r="N194" s="12"/>
      <c r="O194" s="12"/>
      <c r="P194" s="12"/>
      <c r="Q194" s="12"/>
      <c r="R194" s="12"/>
    </row>
    <row r="195" spans="1:18" x14ac:dyDescent="0.25">
      <c r="A195" s="12"/>
      <c r="B195" s="12"/>
      <c r="C195" s="12"/>
      <c r="D195" s="12"/>
      <c r="E195" s="12"/>
      <c r="F195" s="12"/>
      <c r="G195" s="12"/>
      <c r="H195" s="12"/>
      <c r="I195" s="12"/>
      <c r="J195" s="12"/>
      <c r="K195" s="12"/>
      <c r="L195" s="12"/>
      <c r="M195" s="12"/>
      <c r="N195" s="12"/>
      <c r="O195" s="12"/>
      <c r="P195" s="12"/>
      <c r="Q195" s="12"/>
      <c r="R195" s="12"/>
    </row>
    <row r="196" spans="1:18" x14ac:dyDescent="0.25">
      <c r="A196" s="12"/>
      <c r="B196" s="12"/>
      <c r="C196" s="12"/>
      <c r="D196" s="12"/>
      <c r="E196" s="12"/>
      <c r="F196" s="12"/>
      <c r="G196" s="12"/>
      <c r="H196" s="12"/>
      <c r="I196" s="12"/>
      <c r="J196" s="12"/>
      <c r="K196" s="12"/>
      <c r="L196" s="12"/>
      <c r="M196" s="12"/>
      <c r="N196" s="12"/>
      <c r="O196" s="12"/>
      <c r="P196" s="12"/>
      <c r="Q196" s="12"/>
      <c r="R196" s="12"/>
    </row>
    <row r="197" spans="1:18" x14ac:dyDescent="0.25">
      <c r="A197" s="12"/>
      <c r="B197" s="12"/>
      <c r="C197" s="12"/>
      <c r="D197" s="12"/>
      <c r="E197" s="12"/>
      <c r="F197" s="12"/>
      <c r="G197" s="12"/>
      <c r="H197" s="12"/>
      <c r="I197" s="12"/>
      <c r="J197" s="12"/>
      <c r="K197" s="12"/>
      <c r="L197" s="12"/>
      <c r="M197" s="12"/>
      <c r="N197" s="12"/>
      <c r="O197" s="12"/>
      <c r="P197" s="12"/>
      <c r="Q197" s="12"/>
      <c r="R197" s="12"/>
    </row>
    <row r="198" spans="1:18" x14ac:dyDescent="0.25">
      <c r="A198" s="12"/>
      <c r="B198" s="12"/>
      <c r="C198" s="12"/>
      <c r="D198" s="12"/>
      <c r="E198" s="12"/>
      <c r="F198" s="12"/>
      <c r="G198" s="12"/>
      <c r="H198" s="12"/>
      <c r="I198" s="12"/>
      <c r="J198" s="12"/>
      <c r="K198" s="12"/>
      <c r="L198" s="12"/>
      <c r="M198" s="12"/>
      <c r="N198" s="12"/>
      <c r="O198" s="12"/>
      <c r="P198" s="12"/>
      <c r="Q198" s="12"/>
      <c r="R198" s="12"/>
    </row>
    <row r="199" spans="1:18" x14ac:dyDescent="0.25">
      <c r="A199" s="12"/>
      <c r="B199" s="12"/>
      <c r="C199" s="12"/>
      <c r="D199" s="12"/>
      <c r="E199" s="12"/>
      <c r="F199" s="12"/>
      <c r="G199" s="12"/>
      <c r="H199" s="12"/>
      <c r="I199" s="12"/>
      <c r="J199" s="12"/>
      <c r="K199" s="12"/>
      <c r="L199" s="12"/>
      <c r="M199" s="12"/>
      <c r="N199" s="12"/>
      <c r="O199" s="12"/>
      <c r="P199" s="12"/>
      <c r="Q199" s="12"/>
      <c r="R199" s="12"/>
    </row>
    <row r="200" spans="1:18" x14ac:dyDescent="0.25">
      <c r="A200" s="12"/>
      <c r="B200" s="12"/>
      <c r="C200" s="12"/>
      <c r="D200" s="12"/>
      <c r="E200" s="12"/>
      <c r="F200" s="12"/>
      <c r="G200" s="12"/>
      <c r="H200" s="12"/>
      <c r="I200" s="12"/>
      <c r="J200" s="12"/>
      <c r="K200" s="12"/>
      <c r="L200" s="12"/>
      <c r="M200" s="12"/>
      <c r="N200" s="12"/>
      <c r="O200" s="12"/>
      <c r="P200" s="12"/>
      <c r="Q200" s="12"/>
      <c r="R200" s="12"/>
    </row>
    <row r="201" spans="1:18" x14ac:dyDescent="0.25">
      <c r="A201" s="12"/>
      <c r="B201" s="12"/>
      <c r="C201" s="12"/>
      <c r="D201" s="12"/>
      <c r="E201" s="12"/>
      <c r="F201" s="12"/>
      <c r="G201" s="12"/>
      <c r="H201" s="12"/>
      <c r="I201" s="12"/>
      <c r="J201" s="12"/>
      <c r="K201" s="12"/>
      <c r="L201" s="12"/>
      <c r="M201" s="12"/>
      <c r="N201" s="12"/>
      <c r="O201" s="12"/>
      <c r="P201" s="12"/>
      <c r="Q201" s="12"/>
      <c r="R201" s="12"/>
    </row>
    <row r="202" spans="1:18" x14ac:dyDescent="0.25">
      <c r="A202" s="12"/>
      <c r="B202" s="12"/>
      <c r="C202" s="12"/>
      <c r="D202" s="12"/>
      <c r="E202" s="12"/>
      <c r="F202" s="12"/>
      <c r="G202" s="12"/>
      <c r="H202" s="12"/>
      <c r="I202" s="12"/>
      <c r="J202" s="12"/>
      <c r="K202" s="12"/>
      <c r="L202" s="12"/>
      <c r="M202" s="12"/>
      <c r="N202" s="12"/>
      <c r="O202" s="12"/>
      <c r="P202" s="12"/>
      <c r="Q202" s="12"/>
      <c r="R202" s="12"/>
    </row>
    <row r="203" spans="1:18" x14ac:dyDescent="0.25">
      <c r="A203" s="12"/>
      <c r="B203" s="12"/>
      <c r="C203" s="12"/>
      <c r="D203" s="12"/>
      <c r="E203" s="12"/>
      <c r="F203" s="12"/>
      <c r="G203" s="12"/>
      <c r="H203" s="12"/>
      <c r="I203" s="12"/>
      <c r="J203" s="12"/>
      <c r="K203" s="12"/>
      <c r="L203" s="12"/>
      <c r="M203" s="12"/>
      <c r="N203" s="12"/>
      <c r="O203" s="12"/>
      <c r="P203" s="12"/>
      <c r="Q203" s="12"/>
      <c r="R203" s="12"/>
    </row>
    <row r="204" spans="1:18" x14ac:dyDescent="0.25">
      <c r="A204" s="12"/>
      <c r="B204" s="12"/>
      <c r="C204" s="12"/>
      <c r="D204" s="12"/>
      <c r="E204" s="12"/>
      <c r="F204" s="12"/>
      <c r="G204" s="12"/>
      <c r="H204" s="12"/>
      <c r="I204" s="12"/>
      <c r="J204" s="12"/>
      <c r="K204" s="12"/>
      <c r="L204" s="12"/>
      <c r="M204" s="12"/>
      <c r="N204" s="12"/>
      <c r="O204" s="12"/>
      <c r="P204" s="12"/>
      <c r="Q204" s="12"/>
      <c r="R204" s="12"/>
    </row>
    <row r="205" spans="1:18" x14ac:dyDescent="0.25">
      <c r="A205" s="12"/>
      <c r="B205" s="12"/>
      <c r="C205" s="12"/>
      <c r="D205" s="12"/>
      <c r="E205" s="12"/>
      <c r="F205" s="12"/>
      <c r="G205" s="12"/>
      <c r="H205" s="12"/>
      <c r="I205" s="12"/>
      <c r="J205" s="12"/>
      <c r="K205" s="12"/>
      <c r="L205" s="12"/>
      <c r="M205" s="12"/>
      <c r="N205" s="12"/>
      <c r="O205" s="12"/>
      <c r="P205" s="12"/>
      <c r="Q205" s="12"/>
      <c r="R205" s="12"/>
    </row>
    <row r="206" spans="1:18" x14ac:dyDescent="0.25">
      <c r="A206" s="12"/>
      <c r="B206" s="12"/>
      <c r="C206" s="12"/>
      <c r="D206" s="12"/>
      <c r="E206" s="12"/>
      <c r="F206" s="12"/>
      <c r="G206" s="12"/>
      <c r="H206" s="12"/>
      <c r="I206" s="12"/>
      <c r="J206" s="12"/>
      <c r="K206" s="12"/>
      <c r="L206" s="12"/>
      <c r="M206" s="12"/>
      <c r="N206" s="12"/>
      <c r="O206" s="12"/>
      <c r="P206" s="12"/>
      <c r="Q206" s="12"/>
      <c r="R206" s="12"/>
    </row>
    <row r="207" spans="1:18" x14ac:dyDescent="0.25">
      <c r="A207" s="12"/>
      <c r="B207" s="12"/>
      <c r="C207" s="12"/>
      <c r="D207" s="12"/>
      <c r="E207" s="12"/>
      <c r="F207" s="12"/>
      <c r="G207" s="12"/>
      <c r="H207" s="12"/>
      <c r="I207" s="12"/>
      <c r="J207" s="12"/>
      <c r="K207" s="12"/>
      <c r="L207" s="12"/>
      <c r="M207" s="12"/>
      <c r="N207" s="12"/>
      <c r="O207" s="12"/>
      <c r="P207" s="12"/>
      <c r="Q207" s="12"/>
      <c r="R207" s="12"/>
    </row>
    <row r="208" spans="1:18" x14ac:dyDescent="0.25">
      <c r="A208" s="12"/>
      <c r="B208" s="12"/>
      <c r="C208" s="12"/>
      <c r="D208" s="12"/>
      <c r="E208" s="12"/>
      <c r="F208" s="12"/>
      <c r="G208" s="12"/>
      <c r="H208" s="12"/>
      <c r="I208" s="12"/>
      <c r="J208" s="12"/>
      <c r="K208" s="12"/>
      <c r="L208" s="12"/>
      <c r="M208" s="12"/>
      <c r="N208" s="12"/>
      <c r="O208" s="12"/>
      <c r="P208" s="12"/>
      <c r="Q208" s="12"/>
      <c r="R208" s="12"/>
    </row>
    <row r="209" spans="1:18" x14ac:dyDescent="0.25">
      <c r="A209" s="12"/>
      <c r="B209" s="12"/>
      <c r="C209" s="12"/>
      <c r="D209" s="12"/>
      <c r="E209" s="12"/>
      <c r="F209" s="12"/>
      <c r="G209" s="12"/>
      <c r="H209" s="12"/>
      <c r="I209" s="12"/>
      <c r="J209" s="12"/>
      <c r="K209" s="12"/>
      <c r="L209" s="12"/>
      <c r="M209" s="12"/>
      <c r="N209" s="12"/>
      <c r="O209" s="12"/>
      <c r="P209" s="12"/>
      <c r="Q209" s="12"/>
      <c r="R209" s="12"/>
    </row>
    <row r="210" spans="1:18" x14ac:dyDescent="0.25">
      <c r="A210" s="12"/>
      <c r="B210" s="12"/>
      <c r="C210" s="12"/>
      <c r="D210" s="12"/>
      <c r="E210" s="12"/>
      <c r="F210" s="12"/>
      <c r="G210" s="12"/>
      <c r="H210" s="12"/>
      <c r="I210" s="12"/>
      <c r="J210" s="12"/>
      <c r="K210" s="12"/>
      <c r="L210" s="12"/>
      <c r="M210" s="12"/>
      <c r="N210" s="12"/>
      <c r="O210" s="12"/>
      <c r="P210" s="12"/>
      <c r="Q210" s="12"/>
      <c r="R210" s="12"/>
    </row>
    <row r="211" spans="1:18" x14ac:dyDescent="0.25">
      <c r="A211" s="12"/>
      <c r="B211" s="12"/>
      <c r="C211" s="12"/>
      <c r="D211" s="12"/>
      <c r="E211" s="12"/>
      <c r="F211" s="12"/>
      <c r="G211" s="12"/>
      <c r="H211" s="12"/>
      <c r="I211" s="12"/>
      <c r="J211" s="12"/>
      <c r="K211" s="12"/>
      <c r="L211" s="12"/>
      <c r="M211" s="12"/>
      <c r="N211" s="12"/>
      <c r="O211" s="12"/>
      <c r="P211" s="12"/>
      <c r="Q211" s="12"/>
      <c r="R211" s="12"/>
    </row>
    <row r="212" spans="1:18" x14ac:dyDescent="0.25">
      <c r="A212" s="12"/>
      <c r="B212" s="12"/>
      <c r="C212" s="12"/>
      <c r="D212" s="12"/>
      <c r="E212" s="12"/>
      <c r="F212" s="12"/>
      <c r="G212" s="12"/>
      <c r="H212" s="12"/>
      <c r="I212" s="12"/>
      <c r="J212" s="12"/>
      <c r="K212" s="12"/>
      <c r="L212" s="12"/>
      <c r="M212" s="12"/>
      <c r="N212" s="12"/>
      <c r="O212" s="12"/>
      <c r="P212" s="12"/>
      <c r="Q212" s="12"/>
      <c r="R212" s="12"/>
    </row>
    <row r="213" spans="1:18" x14ac:dyDescent="0.25">
      <c r="A213" s="12"/>
      <c r="B213" s="12"/>
      <c r="C213" s="12"/>
      <c r="D213" s="12"/>
      <c r="E213" s="12"/>
      <c r="F213" s="12"/>
      <c r="G213" s="12"/>
      <c r="H213" s="12"/>
      <c r="I213" s="12"/>
      <c r="J213" s="12"/>
      <c r="K213" s="12"/>
      <c r="L213" s="12"/>
      <c r="M213" s="12"/>
      <c r="N213" s="12"/>
      <c r="O213" s="12"/>
      <c r="P213" s="12"/>
      <c r="Q213" s="12"/>
      <c r="R213" s="12"/>
    </row>
    <row r="214" spans="1:18" x14ac:dyDescent="0.25">
      <c r="A214" s="12"/>
      <c r="B214" s="12"/>
      <c r="C214" s="12"/>
      <c r="D214" s="12"/>
      <c r="E214" s="12"/>
      <c r="F214" s="12"/>
      <c r="G214" s="12"/>
      <c r="H214" s="12"/>
      <c r="I214" s="12"/>
      <c r="J214" s="12"/>
      <c r="K214" s="12"/>
      <c r="L214" s="12"/>
      <c r="M214" s="12"/>
      <c r="N214" s="12"/>
      <c r="O214" s="12"/>
      <c r="P214" s="12"/>
      <c r="Q214" s="12"/>
      <c r="R214" s="12"/>
    </row>
    <row r="215" spans="1:18" x14ac:dyDescent="0.25">
      <c r="A215" s="12"/>
      <c r="B215" s="12"/>
      <c r="C215" s="12"/>
      <c r="D215" s="12"/>
      <c r="E215" s="12"/>
      <c r="F215" s="12"/>
      <c r="G215" s="12"/>
      <c r="H215" s="12"/>
      <c r="I215" s="12"/>
      <c r="J215" s="12"/>
      <c r="K215" s="12"/>
      <c r="L215" s="12"/>
      <c r="M215" s="12"/>
      <c r="N215" s="12"/>
      <c r="O215" s="12"/>
      <c r="P215" s="12"/>
      <c r="Q215" s="12"/>
      <c r="R215" s="12"/>
    </row>
    <row r="216" spans="1:18" x14ac:dyDescent="0.25">
      <c r="A216" s="12"/>
      <c r="B216" s="12"/>
      <c r="C216" s="12"/>
      <c r="D216" s="12"/>
      <c r="E216" s="12"/>
      <c r="F216" s="12"/>
      <c r="G216" s="12"/>
      <c r="H216" s="12"/>
      <c r="I216" s="12"/>
      <c r="J216" s="12"/>
      <c r="K216" s="12"/>
      <c r="L216" s="12"/>
      <c r="M216" s="12"/>
      <c r="N216" s="12"/>
      <c r="O216" s="12"/>
      <c r="P216" s="12"/>
      <c r="Q216" s="12"/>
      <c r="R216" s="12"/>
    </row>
    <row r="217" spans="1:18" x14ac:dyDescent="0.25">
      <c r="A217" s="12"/>
      <c r="B217" s="12"/>
      <c r="C217" s="12"/>
      <c r="D217" s="12"/>
      <c r="E217" s="12"/>
      <c r="F217" s="12"/>
      <c r="G217" s="12"/>
      <c r="H217" s="12"/>
      <c r="I217" s="12"/>
      <c r="J217" s="12"/>
      <c r="K217" s="12"/>
      <c r="L217" s="12"/>
      <c r="M217" s="12"/>
      <c r="N217" s="12"/>
      <c r="O217" s="12"/>
      <c r="P217" s="12"/>
      <c r="Q217" s="12"/>
      <c r="R217" s="12"/>
    </row>
    <row r="218" spans="1:18" x14ac:dyDescent="0.25">
      <c r="A218" s="12"/>
      <c r="B218" s="12"/>
      <c r="C218" s="12"/>
      <c r="D218" s="12"/>
      <c r="E218" s="12"/>
      <c r="F218" s="12"/>
      <c r="G218" s="12"/>
      <c r="H218" s="12"/>
      <c r="I218" s="12"/>
      <c r="J218" s="12"/>
      <c r="K218" s="12"/>
      <c r="L218" s="12"/>
      <c r="M218" s="12"/>
      <c r="N218" s="12"/>
      <c r="O218" s="12"/>
      <c r="P218" s="12"/>
      <c r="Q218" s="12"/>
      <c r="R218" s="12"/>
    </row>
    <row r="219" spans="1:18" x14ac:dyDescent="0.25">
      <c r="A219" s="12"/>
      <c r="B219" s="12"/>
      <c r="C219" s="12"/>
      <c r="D219" s="12"/>
      <c r="E219" s="12"/>
      <c r="F219" s="12"/>
      <c r="G219" s="12"/>
      <c r="H219" s="12"/>
      <c r="I219" s="12"/>
      <c r="J219" s="12"/>
      <c r="K219" s="12"/>
      <c r="L219" s="12"/>
      <c r="M219" s="12"/>
      <c r="N219" s="12"/>
      <c r="O219" s="12"/>
      <c r="P219" s="12"/>
      <c r="Q219" s="12"/>
      <c r="R219" s="12"/>
    </row>
    <row r="220" spans="1:18" x14ac:dyDescent="0.25">
      <c r="A220" s="12"/>
      <c r="B220" s="12"/>
      <c r="C220" s="12"/>
      <c r="D220" s="12"/>
      <c r="E220" s="12"/>
      <c r="F220" s="12"/>
      <c r="G220" s="12"/>
      <c r="H220" s="12"/>
      <c r="I220" s="12"/>
      <c r="J220" s="12"/>
      <c r="K220" s="12"/>
      <c r="L220" s="12"/>
      <c r="M220" s="12"/>
      <c r="N220" s="12"/>
      <c r="O220" s="12"/>
      <c r="P220" s="12"/>
      <c r="Q220" s="12"/>
      <c r="R220" s="12"/>
    </row>
    <row r="221" spans="1:18" x14ac:dyDescent="0.25">
      <c r="A221" s="12"/>
      <c r="B221" s="12"/>
      <c r="C221" s="12"/>
      <c r="D221" s="12"/>
      <c r="E221" s="12"/>
      <c r="F221" s="12"/>
      <c r="G221" s="12"/>
      <c r="H221" s="12"/>
      <c r="I221" s="12"/>
      <c r="J221" s="12"/>
      <c r="K221" s="12"/>
      <c r="L221" s="12"/>
      <c r="M221" s="12"/>
      <c r="N221" s="12"/>
      <c r="O221" s="12"/>
      <c r="P221" s="12"/>
      <c r="Q221" s="12"/>
      <c r="R221" s="12"/>
    </row>
    <row r="222" spans="1:18" x14ac:dyDescent="0.25">
      <c r="A222" s="12"/>
      <c r="B222" s="12"/>
      <c r="C222" s="12"/>
      <c r="D222" s="12"/>
      <c r="E222" s="12"/>
      <c r="F222" s="12"/>
      <c r="G222" s="12"/>
      <c r="H222" s="12"/>
      <c r="I222" s="12"/>
      <c r="J222" s="12"/>
      <c r="K222" s="12"/>
      <c r="L222" s="12"/>
      <c r="M222" s="12"/>
      <c r="N222" s="12"/>
      <c r="O222" s="12"/>
      <c r="P222" s="12"/>
      <c r="Q222" s="12"/>
      <c r="R222" s="12"/>
    </row>
    <row r="223" spans="1:18" x14ac:dyDescent="0.25">
      <c r="A223" s="12"/>
      <c r="B223" s="12"/>
      <c r="C223" s="12"/>
      <c r="D223" s="12"/>
      <c r="E223" s="12"/>
      <c r="F223" s="12"/>
      <c r="G223" s="12"/>
      <c r="H223" s="12"/>
      <c r="I223" s="12"/>
      <c r="J223" s="12"/>
      <c r="K223" s="12"/>
      <c r="L223" s="12"/>
      <c r="M223" s="12"/>
      <c r="N223" s="12"/>
      <c r="O223" s="12"/>
      <c r="P223" s="12"/>
      <c r="Q223" s="12"/>
      <c r="R223" s="12"/>
    </row>
    <row r="224" spans="1:18" x14ac:dyDescent="0.25">
      <c r="A224" s="12"/>
      <c r="B224" s="12"/>
      <c r="C224" s="12"/>
      <c r="D224" s="12"/>
      <c r="E224" s="12"/>
      <c r="F224" s="12"/>
      <c r="G224" s="12"/>
      <c r="H224" s="12"/>
      <c r="I224" s="12"/>
      <c r="J224" s="12"/>
      <c r="K224" s="12"/>
      <c r="L224" s="12"/>
      <c r="M224" s="12"/>
      <c r="N224" s="12"/>
      <c r="O224" s="12"/>
      <c r="P224" s="12"/>
      <c r="Q224" s="12"/>
      <c r="R224" s="12"/>
    </row>
    <row r="225" spans="1:18" x14ac:dyDescent="0.25">
      <c r="A225" s="12"/>
      <c r="B225" s="12"/>
      <c r="C225" s="12"/>
      <c r="D225" s="12"/>
      <c r="E225" s="12"/>
      <c r="F225" s="12"/>
      <c r="G225" s="12"/>
      <c r="H225" s="12"/>
      <c r="I225" s="12"/>
      <c r="J225" s="12"/>
      <c r="K225" s="12"/>
      <c r="L225" s="12"/>
      <c r="M225" s="12"/>
      <c r="N225" s="12"/>
      <c r="O225" s="12"/>
      <c r="P225" s="12"/>
      <c r="Q225" s="12"/>
      <c r="R225" s="12"/>
    </row>
    <row r="226" spans="1:18" x14ac:dyDescent="0.25">
      <c r="A226" s="12"/>
      <c r="B226" s="12"/>
      <c r="C226" s="12"/>
      <c r="D226" s="12"/>
      <c r="E226" s="12"/>
      <c r="F226" s="12"/>
      <c r="G226" s="12"/>
      <c r="H226" s="12"/>
      <c r="I226" s="12"/>
      <c r="J226" s="12"/>
      <c r="K226" s="12"/>
      <c r="L226" s="12"/>
      <c r="M226" s="12"/>
      <c r="N226" s="12"/>
      <c r="O226" s="12"/>
      <c r="P226" s="12"/>
      <c r="Q226" s="12"/>
      <c r="R226" s="12"/>
    </row>
    <row r="227" spans="1:18" x14ac:dyDescent="0.25">
      <c r="A227" s="12"/>
      <c r="B227" s="12"/>
      <c r="C227" s="12"/>
      <c r="D227" s="12"/>
      <c r="E227" s="12"/>
      <c r="F227" s="12"/>
      <c r="G227" s="12"/>
      <c r="H227" s="12"/>
      <c r="I227" s="12"/>
      <c r="J227" s="12"/>
      <c r="K227" s="12"/>
      <c r="L227" s="12"/>
      <c r="M227" s="12"/>
      <c r="N227" s="12"/>
      <c r="O227" s="12"/>
      <c r="P227" s="12"/>
      <c r="Q227" s="12"/>
      <c r="R227" s="12"/>
    </row>
    <row r="228" spans="1:18" x14ac:dyDescent="0.25">
      <c r="A228" s="12"/>
      <c r="B228" s="12"/>
      <c r="C228" s="12"/>
      <c r="D228" s="12"/>
      <c r="E228" s="12"/>
      <c r="F228" s="12"/>
      <c r="G228" s="12"/>
      <c r="H228" s="12"/>
      <c r="I228" s="12"/>
      <c r="J228" s="12"/>
      <c r="K228" s="12"/>
      <c r="L228" s="12"/>
      <c r="M228" s="12"/>
      <c r="N228" s="12"/>
      <c r="O228" s="12"/>
      <c r="P228" s="12"/>
      <c r="Q228" s="12"/>
      <c r="R228" s="12"/>
    </row>
    <row r="229" spans="1:18" x14ac:dyDescent="0.25">
      <c r="A229" s="12"/>
      <c r="B229" s="12"/>
      <c r="C229" s="12"/>
      <c r="D229" s="12"/>
      <c r="E229" s="12"/>
      <c r="F229" s="12"/>
      <c r="G229" s="12"/>
      <c r="H229" s="12"/>
      <c r="I229" s="12"/>
      <c r="J229" s="12"/>
      <c r="K229" s="12"/>
      <c r="L229" s="12"/>
      <c r="M229" s="12"/>
      <c r="N229" s="12"/>
      <c r="O229" s="12"/>
      <c r="P229" s="12"/>
      <c r="Q229" s="12"/>
      <c r="R229" s="12"/>
    </row>
    <row r="230" spans="1:18" x14ac:dyDescent="0.25">
      <c r="A230" s="12"/>
      <c r="B230" s="12"/>
      <c r="C230" s="12"/>
      <c r="D230" s="12"/>
      <c r="E230" s="12"/>
      <c r="F230" s="12"/>
      <c r="G230" s="12"/>
      <c r="H230" s="12"/>
      <c r="I230" s="12"/>
      <c r="J230" s="12"/>
      <c r="K230" s="12"/>
      <c r="L230" s="12"/>
      <c r="M230" s="12"/>
      <c r="N230" s="12"/>
      <c r="O230" s="12"/>
      <c r="P230" s="12"/>
      <c r="Q230" s="12"/>
      <c r="R230" s="12"/>
    </row>
    <row r="231" spans="1:18" x14ac:dyDescent="0.25">
      <c r="A231" s="12"/>
      <c r="B231" s="12"/>
      <c r="C231" s="12"/>
      <c r="D231" s="12"/>
      <c r="E231" s="12"/>
      <c r="F231" s="12"/>
      <c r="G231" s="12"/>
      <c r="H231" s="12"/>
      <c r="I231" s="12"/>
      <c r="J231" s="12"/>
      <c r="K231" s="12"/>
      <c r="L231" s="12"/>
      <c r="M231" s="12"/>
      <c r="N231" s="12"/>
      <c r="O231" s="12"/>
      <c r="P231" s="12"/>
      <c r="Q231" s="12"/>
      <c r="R231" s="12"/>
    </row>
    <row r="232" spans="1:18" x14ac:dyDescent="0.25">
      <c r="A232" s="12"/>
      <c r="B232" s="12"/>
      <c r="C232" s="12"/>
      <c r="D232" s="12"/>
      <c r="E232" s="12"/>
      <c r="F232" s="12"/>
      <c r="G232" s="12"/>
      <c r="H232" s="12"/>
      <c r="I232" s="12"/>
      <c r="J232" s="12"/>
      <c r="K232" s="12"/>
      <c r="L232" s="12"/>
      <c r="M232" s="12"/>
      <c r="N232" s="12"/>
      <c r="O232" s="12"/>
      <c r="P232" s="12"/>
      <c r="Q232" s="12"/>
      <c r="R232" s="12"/>
    </row>
    <row r="233" spans="1:18" x14ac:dyDescent="0.25">
      <c r="A233" s="12"/>
      <c r="B233" s="12"/>
      <c r="C233" s="12"/>
      <c r="D233" s="12"/>
      <c r="E233" s="12"/>
      <c r="F233" s="12"/>
      <c r="G233" s="12"/>
      <c r="H233" s="12"/>
      <c r="I233" s="12"/>
      <c r="J233" s="12"/>
      <c r="K233" s="12"/>
      <c r="L233" s="12"/>
      <c r="M233" s="12"/>
      <c r="N233" s="12"/>
      <c r="O233" s="12"/>
      <c r="P233" s="12"/>
      <c r="Q233" s="12"/>
      <c r="R233" s="12"/>
    </row>
    <row r="234" spans="1:18" x14ac:dyDescent="0.25">
      <c r="A234" s="12"/>
      <c r="B234" s="12"/>
      <c r="C234" s="12"/>
      <c r="D234" s="12"/>
      <c r="E234" s="12"/>
      <c r="F234" s="12"/>
      <c r="G234" s="12"/>
      <c r="H234" s="12"/>
      <c r="I234" s="12"/>
      <c r="J234" s="12"/>
      <c r="K234" s="12"/>
      <c r="L234" s="12"/>
      <c r="M234" s="12"/>
      <c r="N234" s="12"/>
      <c r="O234" s="12"/>
      <c r="P234" s="12"/>
      <c r="Q234" s="12"/>
      <c r="R234" s="12"/>
    </row>
  </sheetData>
  <sheetProtection algorithmName="SHA-512" hashValue="FtHSw7Eir/wNFSf5zzCQScbQlJKZVnobPqKYRXJaTu9ELGNqta0I0Dy00vJXhuyPDLNyPht7IWTnRSTdYoa3/Q==" saltValue="E7K9l58TwdwN6Qg1eIDDYQ==" spinCount="100000" sheet="1" selectLockedCells="1"/>
  <mergeCells count="100">
    <mergeCell ref="C165:D165"/>
    <mergeCell ref="E165:F165"/>
    <mergeCell ref="C157:D157"/>
    <mergeCell ref="E157:F157"/>
    <mergeCell ref="F121:G122"/>
    <mergeCell ref="F123:G123"/>
    <mergeCell ref="C130:D130"/>
    <mergeCell ref="C146:D146"/>
    <mergeCell ref="F134:J134"/>
    <mergeCell ref="F140:H140"/>
    <mergeCell ref="I139:J139"/>
    <mergeCell ref="I140:J140"/>
    <mergeCell ref="F139:H139"/>
    <mergeCell ref="F135:J137"/>
    <mergeCell ref="I152:I154"/>
    <mergeCell ref="F149:L149"/>
    <mergeCell ref="N152:O154"/>
    <mergeCell ref="K152:M154"/>
    <mergeCell ref="F152:H154"/>
    <mergeCell ref="F57:H60"/>
    <mergeCell ref="C162:D162"/>
    <mergeCell ref="E162:F162"/>
    <mergeCell ref="H121:H122"/>
    <mergeCell ref="F104:H104"/>
    <mergeCell ref="E84:F84"/>
    <mergeCell ref="G84:I85"/>
    <mergeCell ref="C115:D115"/>
    <mergeCell ref="E115:F115"/>
    <mergeCell ref="L112:M112"/>
    <mergeCell ref="J113:K113"/>
    <mergeCell ref="J114:K114"/>
    <mergeCell ref="L113:M113"/>
    <mergeCell ref="F150:L150"/>
    <mergeCell ref="J84:J85"/>
    <mergeCell ref="J117:K117"/>
    <mergeCell ref="J116:K116"/>
    <mergeCell ref="K134:M134"/>
    <mergeCell ref="J111:K111"/>
    <mergeCell ref="J112:K112"/>
    <mergeCell ref="L111:M111"/>
    <mergeCell ref="J115:K115"/>
    <mergeCell ref="L114:M114"/>
    <mergeCell ref="L115:M115"/>
    <mergeCell ref="F119:H120"/>
    <mergeCell ref="E146:F146"/>
    <mergeCell ref="E130:F130"/>
    <mergeCell ref="W49:X49"/>
    <mergeCell ref="T49:U49"/>
    <mergeCell ref="J64:K64"/>
    <mergeCell ref="J60:K60"/>
    <mergeCell ref="M53:O53"/>
    <mergeCell ref="J61:K62"/>
    <mergeCell ref="A52:D52"/>
    <mergeCell ref="C67:D67"/>
    <mergeCell ref="C84:D84"/>
    <mergeCell ref="C100:D100"/>
    <mergeCell ref="F90:I93"/>
    <mergeCell ref="F88:I89"/>
    <mergeCell ref="E100:F100"/>
    <mergeCell ref="I54:I55"/>
    <mergeCell ref="F55:H55"/>
    <mergeCell ref="F61:H62"/>
    <mergeCell ref="F64:H65"/>
    <mergeCell ref="G68:H68"/>
    <mergeCell ref="E67:F67"/>
    <mergeCell ref="F63:H63"/>
    <mergeCell ref="I99:J99"/>
    <mergeCell ref="J65:K67"/>
    <mergeCell ref="W46:X46"/>
    <mergeCell ref="G46:K46"/>
    <mergeCell ref="L117:M117"/>
    <mergeCell ref="F20:I20"/>
    <mergeCell ref="T21:T23"/>
    <mergeCell ref="F34:I34"/>
    <mergeCell ref="F38:I40"/>
    <mergeCell ref="W42:X42"/>
    <mergeCell ref="T44:U44"/>
    <mergeCell ref="W44:X44"/>
    <mergeCell ref="G44:K44"/>
    <mergeCell ref="T42:U42"/>
    <mergeCell ref="T46:U46"/>
    <mergeCell ref="A44:F44"/>
    <mergeCell ref="A46:F46"/>
    <mergeCell ref="L116:M116"/>
    <mergeCell ref="A47:J48"/>
    <mergeCell ref="F52:K52"/>
    <mergeCell ref="B49:I50"/>
    <mergeCell ref="J109:M110"/>
    <mergeCell ref="F103:H103"/>
    <mergeCell ref="G78:I79"/>
    <mergeCell ref="J78:K79"/>
    <mergeCell ref="F54:H54"/>
    <mergeCell ref="L80:O83"/>
    <mergeCell ref="H81:H83"/>
    <mergeCell ref="G69:H69"/>
    <mergeCell ref="G74:I77"/>
    <mergeCell ref="J74:K77"/>
    <mergeCell ref="I103:I104"/>
    <mergeCell ref="G81:G83"/>
    <mergeCell ref="L84:O97"/>
  </mergeCells>
  <dataValidations xWindow="618" yWindow="634" count="6">
    <dataValidation type="list" allowBlank="1" showInputMessage="1" showErrorMessage="1" sqref="H81" xr:uid="{9D90D0CD-728E-40E9-8B32-E9737CBA7676}">
      <formula1>$U$21:$U$23</formula1>
    </dataValidation>
    <dataValidation type="list" allowBlank="1" showInputMessage="1" showErrorMessage="1" sqref="F20:I20" xr:uid="{C0C3FB8B-82AE-4408-BA68-7FE2E8579EE7}">
      <formula1>$P$2:$P$17</formula1>
    </dataValidation>
    <dataValidation type="list" allowBlank="1" showInputMessage="1" showErrorMessage="1" promptTitle="CATEGORIA" prompt="Desplegar para seleccionar opción" sqref="R158:R162 I148" xr:uid="{05E81030-7796-47A3-B5D4-6D71FAFAC37C}">
      <formula1>$O$31:$O$32</formula1>
    </dataValidation>
    <dataValidation type="list" allowBlank="1" showInputMessage="1" showErrorMessage="1" promptTitle="VALOR DE INFORME TECNICO" prompt="Seleccione SI para inspeccion visual_x000a_Seleccione NO para informe técnico completo" sqref="I103:I104" xr:uid="{FC631CB0-E1A4-459E-AD0C-9BAAFA34F569}">
      <formula1>"SI,NO"</formula1>
    </dataValidation>
    <dataValidation type="list" allowBlank="1" showInputMessage="1" showErrorMessage="1" promptTitle="DIRECCION POR CONT. SEP." prompt="Seleccione SI para confirmar tarea_x000a_Seleccione NO si solo realiza proyecto y dirección técnica" sqref="I54" xr:uid="{5DB7B0F1-B57D-4A49-924D-B4FCCB8F36C8}">
      <formula1>"SI,NO"</formula1>
    </dataValidation>
    <dataValidation type="list" allowBlank="1" showInputMessage="1" showErrorMessage="1" sqref="J84:J85" xr:uid="{AAEEDF54-EDD6-44FB-A7FD-8BFAD8C011C0}">
      <formula1>$Q$84:$Q$86</formula1>
    </dataValidation>
  </dataValidations>
  <pageMargins left="0.7" right="0.7" top="0.75" bottom="0.75" header="0.3" footer="0.3"/>
  <pageSetup paperSize="9" scale="2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9613F-5C94-4965-A33F-304968D246AB}">
  <sheetPr codeName="Hoja3">
    <tabColor theme="2" tint="-9.9978637043366805E-2"/>
    <pageSetUpPr fitToPage="1"/>
  </sheetPr>
  <dimension ref="A1:AQ72"/>
  <sheetViews>
    <sheetView showGridLines="0" showRowColHeaders="0" showZeros="0" showRuler="0" showWhiteSpace="0" view="pageLayout" zoomScaleNormal="100" workbookViewId="0">
      <selection activeCell="E58" sqref="E58"/>
    </sheetView>
  </sheetViews>
  <sheetFormatPr baseColWidth="10" defaultColWidth="11.42578125" defaultRowHeight="15" x14ac:dyDescent="0.25"/>
  <cols>
    <col min="1" max="3" width="1.28515625" customWidth="1"/>
    <col min="4" max="4" width="1.5703125" customWidth="1"/>
    <col min="5" max="5" width="1.140625" customWidth="1"/>
    <col min="6" max="6" width="2.7109375" customWidth="1"/>
    <col min="7" max="7" width="1.7109375" customWidth="1"/>
    <col min="8" max="8" width="1.85546875" customWidth="1"/>
    <col min="9" max="9" width="1.5703125" customWidth="1"/>
    <col min="10" max="10" width="1.85546875" customWidth="1"/>
    <col min="11" max="11" width="2.140625" customWidth="1"/>
    <col min="12" max="12" width="2" customWidth="1"/>
    <col min="13" max="14" width="2.42578125" customWidth="1"/>
    <col min="15" max="15" width="2.28515625" customWidth="1"/>
    <col min="16" max="16" width="2.5703125" customWidth="1"/>
    <col min="17" max="17" width="1.7109375" customWidth="1"/>
    <col min="18" max="18" width="1.85546875" customWidth="1"/>
    <col min="19" max="19" width="2" customWidth="1"/>
    <col min="20" max="20" width="2.42578125" customWidth="1"/>
    <col min="21" max="22" width="2" customWidth="1"/>
    <col min="23" max="23" width="2.42578125" customWidth="1"/>
    <col min="24" max="24" width="2.140625" customWidth="1"/>
    <col min="25" max="25" width="2.42578125" customWidth="1"/>
    <col min="26" max="26" width="2.7109375" customWidth="1"/>
    <col min="27" max="27" width="2.5703125" customWidth="1"/>
    <col min="28" max="29" width="2" customWidth="1"/>
    <col min="30" max="30" width="2.140625" customWidth="1"/>
    <col min="31" max="31" width="2.5703125" customWidth="1"/>
    <col min="32" max="32" width="2.140625" customWidth="1"/>
    <col min="33" max="33" width="2.28515625" customWidth="1"/>
    <col min="34" max="35" width="2.42578125" customWidth="1"/>
    <col min="36" max="36" width="2.5703125" customWidth="1"/>
    <col min="37" max="37" width="2.28515625" customWidth="1"/>
    <col min="38" max="39" width="2.5703125" customWidth="1"/>
    <col min="40" max="40" width="3" customWidth="1"/>
    <col min="41" max="41" width="2.7109375" customWidth="1"/>
    <col min="42" max="43" width="3.140625" customWidth="1"/>
  </cols>
  <sheetData>
    <row r="1" spans="1:43" ht="14.45" customHeight="1" x14ac:dyDescent="0.25">
      <c r="A1" s="1050"/>
      <c r="B1" s="1050"/>
      <c r="C1" s="1050"/>
      <c r="D1" s="1050"/>
      <c r="E1" s="1050"/>
      <c r="F1" s="1050"/>
      <c r="G1" s="1050"/>
      <c r="H1" s="1050"/>
      <c r="I1" s="1050"/>
      <c r="J1" s="1050"/>
      <c r="K1" s="1050"/>
      <c r="L1" s="1050"/>
      <c r="M1" s="1050"/>
      <c r="N1" s="1050"/>
      <c r="O1" s="1050"/>
      <c r="P1" s="1050"/>
      <c r="Q1" s="1050"/>
      <c r="R1" s="1050"/>
      <c r="S1" s="1050"/>
      <c r="T1" s="1050"/>
      <c r="U1" s="1050"/>
      <c r="V1" s="1050"/>
      <c r="W1" s="1050"/>
      <c r="X1" s="1050"/>
      <c r="Y1" s="1050"/>
      <c r="Z1" s="1050"/>
      <c r="AA1" s="1050"/>
      <c r="AB1" s="1050"/>
      <c r="AC1" s="1050"/>
      <c r="AD1" s="1050"/>
      <c r="AE1" s="1050"/>
      <c r="AF1" s="1050"/>
      <c r="AG1" s="1050"/>
      <c r="AH1" s="1050"/>
      <c r="AI1" s="1050"/>
      <c r="AJ1" s="1050"/>
      <c r="AK1" s="1050"/>
      <c r="AL1" s="1050"/>
      <c r="AM1" s="1050"/>
      <c r="AN1" s="1050"/>
      <c r="AO1" s="1050"/>
      <c r="AP1" s="1050"/>
      <c r="AQ1" s="12"/>
    </row>
    <row r="2" spans="1:43" ht="14.45" customHeight="1" x14ac:dyDescent="0.25">
      <c r="A2" s="1050"/>
      <c r="B2" s="1050"/>
      <c r="C2" s="1050"/>
      <c r="D2" s="1050"/>
      <c r="E2" s="1050"/>
      <c r="F2" s="1050"/>
      <c r="G2" s="1050"/>
      <c r="H2" s="1050"/>
      <c r="I2" s="1050"/>
      <c r="J2" s="1050"/>
      <c r="K2" s="1050"/>
      <c r="L2" s="1050"/>
      <c r="M2" s="1050"/>
      <c r="N2" s="1050"/>
      <c r="O2" s="1050"/>
      <c r="P2" s="1050"/>
      <c r="Q2" s="1050"/>
      <c r="R2" s="1050"/>
      <c r="S2" s="1050"/>
      <c r="T2" s="1050"/>
      <c r="U2" s="1050"/>
      <c r="V2" s="1050"/>
      <c r="W2" s="1050"/>
      <c r="X2" s="1050"/>
      <c r="Y2" s="1050"/>
      <c r="Z2" s="1050"/>
      <c r="AA2" s="1050"/>
      <c r="AB2" s="1050"/>
      <c r="AC2" s="1050"/>
      <c r="AD2" s="1050"/>
      <c r="AE2" s="1050"/>
      <c r="AF2" s="1050"/>
      <c r="AG2" s="1050"/>
      <c r="AH2" s="1050"/>
      <c r="AI2" s="1050"/>
      <c r="AJ2" s="1050"/>
      <c r="AK2" s="1050"/>
      <c r="AL2" s="1050"/>
      <c r="AM2" s="1050"/>
      <c r="AN2" s="1050"/>
      <c r="AO2" s="1050"/>
      <c r="AP2" s="1050"/>
      <c r="AQ2" s="12"/>
    </row>
    <row r="3" spans="1:43" ht="14.45" customHeight="1" x14ac:dyDescent="0.25">
      <c r="A3" s="1050"/>
      <c r="B3" s="1050"/>
      <c r="C3" s="1050"/>
      <c r="D3" s="1050"/>
      <c r="E3" s="1050"/>
      <c r="F3" s="1050"/>
      <c r="G3" s="1050"/>
      <c r="H3" s="1050"/>
      <c r="I3" s="1050"/>
      <c r="J3" s="1050"/>
      <c r="K3" s="1050"/>
      <c r="L3" s="1050"/>
      <c r="M3" s="1050"/>
      <c r="N3" s="1050"/>
      <c r="O3" s="1050"/>
      <c r="P3" s="1050"/>
      <c r="Q3" s="1050"/>
      <c r="R3" s="1050"/>
      <c r="S3" s="1050"/>
      <c r="T3" s="1050"/>
      <c r="U3" s="1050"/>
      <c r="V3" s="1050"/>
      <c r="W3" s="1050"/>
      <c r="X3" s="1050"/>
      <c r="Y3" s="1050"/>
      <c r="Z3" s="1050"/>
      <c r="AA3" s="1050"/>
      <c r="AB3" s="1050"/>
      <c r="AC3" s="1050"/>
      <c r="AD3" s="1050"/>
      <c r="AE3" s="1050"/>
      <c r="AF3" s="1050"/>
      <c r="AG3" s="1050"/>
      <c r="AH3" s="1050"/>
      <c r="AI3" s="1050"/>
      <c r="AJ3" s="1050"/>
      <c r="AK3" s="1050"/>
      <c r="AL3" s="1050"/>
      <c r="AM3" s="1050"/>
      <c r="AN3" s="1050"/>
      <c r="AO3" s="1050"/>
      <c r="AP3" s="1050"/>
      <c r="AQ3" s="12"/>
    </row>
    <row r="4" spans="1:43" ht="14.45" customHeight="1" x14ac:dyDescent="0.25">
      <c r="A4" s="1050"/>
      <c r="B4" s="1050"/>
      <c r="C4" s="1050"/>
      <c r="D4" s="1050"/>
      <c r="E4" s="1050"/>
      <c r="F4" s="1050"/>
      <c r="G4" s="1050"/>
      <c r="H4" s="1050"/>
      <c r="I4" s="1050"/>
      <c r="J4" s="1050"/>
      <c r="K4" s="1050"/>
      <c r="L4" s="1050"/>
      <c r="M4" s="1050"/>
      <c r="N4" s="1050"/>
      <c r="O4" s="1050"/>
      <c r="P4" s="1050"/>
      <c r="Q4" s="1050"/>
      <c r="R4" s="1050"/>
      <c r="S4" s="1050"/>
      <c r="T4" s="1050"/>
      <c r="U4" s="1050"/>
      <c r="V4" s="1050"/>
      <c r="W4" s="1050"/>
      <c r="X4" s="1050"/>
      <c r="Y4" s="1050"/>
      <c r="Z4" s="1050"/>
      <c r="AA4" s="1050"/>
      <c r="AB4" s="1050"/>
      <c r="AC4" s="1050"/>
      <c r="AD4" s="1050"/>
      <c r="AE4" s="1050"/>
      <c r="AF4" s="1050"/>
      <c r="AG4" s="1050"/>
      <c r="AH4" s="1050"/>
      <c r="AI4" s="1050"/>
      <c r="AJ4" s="1050"/>
      <c r="AK4" s="1050"/>
      <c r="AL4" s="1050"/>
      <c r="AM4" s="1050"/>
      <c r="AN4" s="1050"/>
      <c r="AO4" s="1050"/>
      <c r="AP4" s="1050"/>
      <c r="AQ4" s="12"/>
    </row>
    <row r="5" spans="1:43" ht="14.45" customHeight="1" x14ac:dyDescent="0.25">
      <c r="A5" s="1050"/>
      <c r="B5" s="1050"/>
      <c r="C5" s="1050"/>
      <c r="D5" s="1050"/>
      <c r="E5" s="1050"/>
      <c r="F5" s="1050"/>
      <c r="G5" s="1050"/>
      <c r="H5" s="1050"/>
      <c r="I5" s="1050"/>
      <c r="J5" s="1050"/>
      <c r="K5" s="1050"/>
      <c r="L5" s="1050"/>
      <c r="M5" s="1050"/>
      <c r="N5" s="1050"/>
      <c r="O5" s="1050"/>
      <c r="P5" s="1050"/>
      <c r="Q5" s="1050"/>
      <c r="R5" s="1050"/>
      <c r="S5" s="1050"/>
      <c r="T5" s="1050"/>
      <c r="U5" s="1050"/>
      <c r="V5" s="1050"/>
      <c r="W5" s="1050"/>
      <c r="X5" s="1050"/>
      <c r="Y5" s="1050"/>
      <c r="Z5" s="1050"/>
      <c r="AA5" s="1050"/>
      <c r="AB5" s="1050"/>
      <c r="AC5" s="1050"/>
      <c r="AD5" s="1050"/>
      <c r="AE5" s="1050"/>
      <c r="AF5" s="1050"/>
      <c r="AG5" s="1050"/>
      <c r="AH5" s="1050"/>
      <c r="AI5" s="1050"/>
      <c r="AJ5" s="1050"/>
      <c r="AK5" s="1050"/>
      <c r="AL5" s="1050"/>
      <c r="AM5" s="1050"/>
      <c r="AN5" s="1050"/>
      <c r="AO5" s="1050"/>
      <c r="AP5" s="1050"/>
      <c r="AQ5" s="12"/>
    </row>
    <row r="6" spans="1:43" ht="10.35" customHeight="1" x14ac:dyDescent="0.25">
      <c r="A6" s="58"/>
      <c r="B6" s="1083" t="s">
        <v>157</v>
      </c>
      <c r="C6" s="1083"/>
      <c r="D6" s="1083"/>
      <c r="E6" s="1083"/>
      <c r="F6" s="1083"/>
      <c r="G6" s="1083"/>
      <c r="H6" s="1083" t="str">
        <f>'CARGAR datos'!E5</f>
        <v>BAHIA BLANCA</v>
      </c>
      <c r="I6" s="1083"/>
      <c r="J6" s="1083"/>
      <c r="K6" s="1083"/>
      <c r="L6" s="1083"/>
      <c r="M6" s="1083"/>
      <c r="N6" s="1085" t="s">
        <v>158</v>
      </c>
      <c r="O6" s="1085"/>
      <c r="P6" s="1083">
        <f>'CARGAR datos'!I5</f>
        <v>1</v>
      </c>
      <c r="Q6" s="1083"/>
      <c r="R6" s="1083"/>
      <c r="S6" s="1083"/>
      <c r="T6" s="58" t="s">
        <v>159</v>
      </c>
      <c r="U6" s="1083">
        <f>'CARGAR datos'!L5</f>
        <v>7</v>
      </c>
      <c r="V6" s="1083"/>
      <c r="W6" s="1083"/>
      <c r="X6" s="1083"/>
      <c r="Y6" s="1085" t="s">
        <v>160</v>
      </c>
      <c r="Z6" s="1085"/>
      <c r="AA6" s="1085">
        <f>'CARGAR datos'!N5</f>
        <v>2026</v>
      </c>
      <c r="AB6" s="1085"/>
      <c r="AC6" s="1085" t="s">
        <v>161</v>
      </c>
      <c r="AD6" s="1085"/>
      <c r="AE6" s="1086" t="str">
        <f>'CARGAR datos'!E8</f>
        <v>-</v>
      </c>
      <c r="AF6" s="1085"/>
      <c r="AG6" s="1085"/>
      <c r="AH6" s="1085"/>
      <c r="AI6" s="1085"/>
      <c r="AJ6" s="1085"/>
      <c r="AK6" s="1085"/>
      <c r="AL6" s="1085"/>
      <c r="AM6" s="1085"/>
      <c r="AN6" s="1085"/>
      <c r="AO6" s="1085"/>
      <c r="AP6" s="1085"/>
      <c r="AQ6" s="1085"/>
    </row>
    <row r="7" spans="1:43" ht="10.35" customHeight="1" x14ac:dyDescent="0.25">
      <c r="A7" s="1083" t="s">
        <v>162</v>
      </c>
      <c r="B7" s="1083"/>
      <c r="C7" s="1083"/>
      <c r="D7" s="1083"/>
      <c r="E7" s="1083"/>
      <c r="F7" s="1083"/>
      <c r="G7" s="1083"/>
      <c r="H7" s="1083" t="str">
        <f>'CARGAR datos'!E10</f>
        <v>-</v>
      </c>
      <c r="I7" s="1083"/>
      <c r="J7" s="1083"/>
      <c r="K7" s="1083"/>
      <c r="L7" s="1083"/>
      <c r="M7" s="1083"/>
      <c r="N7" s="1083" t="s">
        <v>163</v>
      </c>
      <c r="O7" s="1083"/>
      <c r="P7" s="1083"/>
      <c r="Q7" s="1083"/>
      <c r="R7" s="1083"/>
      <c r="S7" s="1083"/>
      <c r="T7" s="1083"/>
      <c r="U7" s="1083"/>
      <c r="V7" s="1083"/>
      <c r="W7" s="1083"/>
      <c r="X7" s="1083" t="str">
        <f>'CARGAR datos'!E15</f>
        <v>-</v>
      </c>
      <c r="Y7" s="1083"/>
      <c r="Z7" s="1083"/>
      <c r="AA7" s="1083"/>
      <c r="AB7" s="1083"/>
      <c r="AC7" s="1083"/>
      <c r="AD7" s="1083"/>
      <c r="AE7" s="1083"/>
      <c r="AF7" s="1083"/>
      <c r="AG7" s="1083"/>
      <c r="AH7" s="1083"/>
      <c r="AI7" s="1083"/>
      <c r="AJ7" s="1083"/>
      <c r="AK7" s="1083"/>
      <c r="AL7" s="1083"/>
      <c r="AM7" s="1083"/>
      <c r="AN7" s="1083"/>
      <c r="AO7" s="1083"/>
      <c r="AP7" s="1083"/>
      <c r="AQ7" s="1083"/>
    </row>
    <row r="8" spans="1:43" ht="10.35" customHeight="1" x14ac:dyDescent="0.25">
      <c r="A8" s="1083" t="s">
        <v>164</v>
      </c>
      <c r="B8" s="1083"/>
      <c r="C8" s="1083"/>
      <c r="D8" s="1083"/>
      <c r="E8" s="1083"/>
      <c r="F8" s="1083"/>
      <c r="G8" s="1083"/>
      <c r="H8" s="1083" t="str">
        <f>'CARGAR datos'!I15</f>
        <v>-</v>
      </c>
      <c r="I8" s="1083"/>
      <c r="J8" s="1083"/>
      <c r="K8" s="1083"/>
      <c r="L8" s="1083"/>
      <c r="M8" s="1083"/>
      <c r="N8" s="1083"/>
      <c r="O8" s="1083" t="s">
        <v>165</v>
      </c>
      <c r="P8" s="1083"/>
      <c r="Q8" s="1083"/>
      <c r="R8" s="1083"/>
      <c r="S8" s="1083" t="str">
        <f>'CARGAR datos'!K15</f>
        <v>-</v>
      </c>
      <c r="T8" s="1083"/>
      <c r="U8" s="1083" t="s">
        <v>166</v>
      </c>
      <c r="V8" s="1083"/>
      <c r="W8" s="1083"/>
      <c r="X8" s="1083" t="str">
        <f>'CARGAR datos'!M15</f>
        <v>-</v>
      </c>
      <c r="Y8" s="1083"/>
      <c r="Z8" s="1083" t="s">
        <v>167</v>
      </c>
      <c r="AA8" s="1083"/>
      <c r="AB8" s="1083"/>
      <c r="AC8" s="1083"/>
      <c r="AD8" s="1083"/>
      <c r="AE8" s="1083"/>
      <c r="AF8" s="1083"/>
      <c r="AG8" s="1084" t="str">
        <f>'CARGAR datos'!O15</f>
        <v>BAHIA BLANCA</v>
      </c>
      <c r="AH8" s="1084"/>
      <c r="AI8" s="1084"/>
      <c r="AJ8" s="1084"/>
      <c r="AK8" s="1084"/>
      <c r="AL8" s="1084"/>
      <c r="AM8" s="1085" t="s">
        <v>168</v>
      </c>
      <c r="AN8" s="1085"/>
      <c r="AO8" s="1085"/>
      <c r="AP8" s="1085"/>
      <c r="AQ8" s="1085"/>
    </row>
    <row r="9" spans="1:43" ht="10.35" customHeight="1" x14ac:dyDescent="0.25">
      <c r="A9" s="59"/>
      <c r="B9" s="1083" t="str">
        <f>'CARGAR datos'!E16</f>
        <v>-</v>
      </c>
      <c r="C9" s="1083"/>
      <c r="D9" s="1083"/>
      <c r="E9" s="1083"/>
      <c r="F9" s="1083"/>
      <c r="G9" s="1083"/>
      <c r="H9" s="1083"/>
      <c r="I9" s="1083"/>
      <c r="J9" s="1083"/>
      <c r="K9" s="1083"/>
      <c r="L9" s="1083"/>
      <c r="M9" s="1083"/>
      <c r="N9" s="1083"/>
      <c r="O9" s="1083"/>
      <c r="P9" s="1083"/>
      <c r="Q9" s="1083"/>
      <c r="R9" s="1083"/>
      <c r="S9" s="1083"/>
      <c r="T9" s="1083" t="s">
        <v>164</v>
      </c>
      <c r="U9" s="1083"/>
      <c r="V9" s="1083" t="str">
        <f>'CARGAR datos'!I16</f>
        <v>-</v>
      </c>
      <c r="W9" s="1083"/>
      <c r="X9" s="1083"/>
      <c r="Y9" s="1083"/>
      <c r="Z9" s="1083" t="s">
        <v>165</v>
      </c>
      <c r="AA9" s="1083"/>
      <c r="AB9" s="1083" t="str">
        <f>'CARGAR datos'!K16</f>
        <v>-</v>
      </c>
      <c r="AC9" s="1083"/>
      <c r="AD9" s="1085" t="s">
        <v>166</v>
      </c>
      <c r="AE9" s="1085"/>
      <c r="AF9" s="1085" t="str">
        <f>'CARGAR datos'!M16</f>
        <v>-</v>
      </c>
      <c r="AG9" s="1085"/>
      <c r="AH9" s="1084" t="s">
        <v>167</v>
      </c>
      <c r="AI9" s="1084"/>
      <c r="AJ9" s="1084"/>
      <c r="AK9" s="1084"/>
      <c r="AL9" s="1084" t="str">
        <f>'CARGAR datos'!O16</f>
        <v>BAHIA BLANCA</v>
      </c>
      <c r="AM9" s="1084"/>
      <c r="AN9" s="1084"/>
      <c r="AO9" s="1084"/>
      <c r="AP9" s="1084"/>
      <c r="AQ9" s="60" t="s">
        <v>169</v>
      </c>
    </row>
    <row r="10" spans="1:43" ht="10.35" customHeight="1" x14ac:dyDescent="0.25">
      <c r="A10" s="1083" t="s">
        <v>170</v>
      </c>
      <c r="B10" s="1083"/>
      <c r="C10" s="1083"/>
      <c r="D10" s="1083"/>
      <c r="E10" s="1083"/>
      <c r="F10" s="1083"/>
      <c r="G10" s="1083"/>
      <c r="H10" s="1083"/>
      <c r="I10" s="1083"/>
      <c r="J10" s="1083"/>
      <c r="K10" s="1083"/>
      <c r="L10" s="1083"/>
      <c r="M10" s="1083" t="str">
        <f>'CARGAR datos'!E11</f>
        <v>-</v>
      </c>
      <c r="N10" s="1083"/>
      <c r="O10" s="1083"/>
      <c r="P10" s="1083"/>
      <c r="Q10" s="1083"/>
      <c r="R10" s="1083"/>
      <c r="S10" s="1083"/>
      <c r="T10" s="1083"/>
      <c r="U10" s="1083"/>
      <c r="V10" s="1083"/>
      <c r="W10" s="1083"/>
      <c r="X10" s="1083"/>
      <c r="Y10" s="1083" t="s">
        <v>171</v>
      </c>
      <c r="Z10" s="1083"/>
      <c r="AA10" s="1083"/>
      <c r="AB10" s="1083"/>
      <c r="AC10" s="1083"/>
      <c r="AD10" s="1083" t="str">
        <f>'CARGAR datos'!E12</f>
        <v>-</v>
      </c>
      <c r="AE10" s="1083"/>
      <c r="AF10" s="1083"/>
      <c r="AG10" s="1083"/>
      <c r="AH10" s="1083"/>
      <c r="AI10" s="1085" t="s">
        <v>172</v>
      </c>
      <c r="AJ10" s="1085"/>
      <c r="AK10" s="1085"/>
      <c r="AL10" s="1085"/>
      <c r="AM10" s="1085"/>
      <c r="AN10" s="1085"/>
      <c r="AO10" s="1085"/>
      <c r="AP10" s="1085"/>
      <c r="AQ10" s="12"/>
    </row>
    <row r="11" spans="1:43" ht="10.35" customHeight="1" x14ac:dyDescent="0.25">
      <c r="A11" s="1085" t="str">
        <f>'CARGAR datos'!E19</f>
        <v>-</v>
      </c>
      <c r="B11" s="1085"/>
      <c r="C11" s="1085"/>
      <c r="D11" s="1085"/>
      <c r="E11" s="1085"/>
      <c r="F11" s="1085"/>
      <c r="G11" s="1085"/>
      <c r="H11" s="1085"/>
      <c r="I11" s="1085"/>
      <c r="J11" s="1085"/>
      <c r="K11" s="1085"/>
      <c r="L11" s="1085"/>
      <c r="M11" s="1085"/>
      <c r="N11" s="1085"/>
      <c r="O11" s="1085"/>
      <c r="P11" s="1085"/>
      <c r="Q11" s="1085"/>
      <c r="R11" s="1085"/>
      <c r="S11" s="1085" t="s">
        <v>173</v>
      </c>
      <c r="T11" s="1085"/>
      <c r="U11" s="1085"/>
      <c r="V11" s="1085"/>
      <c r="W11" s="1085"/>
      <c r="X11" s="1085"/>
      <c r="Y11" s="1085"/>
      <c r="Z11" s="1085"/>
      <c r="AA11" s="1085"/>
      <c r="AB11" s="1085"/>
      <c r="AC11" s="1085"/>
      <c r="AD11" s="1085"/>
      <c r="AE11" s="1083" t="str">
        <f>'CARGAR datos'!E21</f>
        <v>-</v>
      </c>
      <c r="AF11" s="1083"/>
      <c r="AG11" s="1083"/>
      <c r="AH11" s="1083"/>
      <c r="AI11" s="1083"/>
      <c r="AJ11" s="1083"/>
      <c r="AK11" s="1083"/>
      <c r="AL11" s="1083" t="s">
        <v>174</v>
      </c>
      <c r="AM11" s="1083"/>
      <c r="AN11" s="1083"/>
      <c r="AO11" s="1083"/>
      <c r="AP11" s="1083"/>
      <c r="AQ11" s="1083"/>
    </row>
    <row r="12" spans="1:43" ht="10.35" customHeight="1" x14ac:dyDescent="0.25">
      <c r="A12" s="1087" t="str">
        <f>'CARGAR datos'!E24</f>
        <v>-</v>
      </c>
      <c r="B12" s="1087"/>
      <c r="C12" s="1087"/>
      <c r="D12" s="1087"/>
      <c r="E12" s="1087"/>
      <c r="F12" s="1087"/>
      <c r="G12" s="1087"/>
      <c r="H12" s="1087"/>
      <c r="I12" s="1087"/>
      <c r="J12" s="1087"/>
      <c r="K12" s="1087"/>
      <c r="L12" s="1087"/>
      <c r="M12" s="1087"/>
      <c r="N12" s="1087"/>
      <c r="O12" s="1087"/>
      <c r="P12" s="1087"/>
      <c r="Q12" s="1087"/>
      <c r="R12" s="1087"/>
      <c r="S12" s="1087"/>
      <c r="T12" s="1087"/>
      <c r="U12" s="1087"/>
      <c r="V12" s="1087"/>
      <c r="W12" s="1087"/>
      <c r="X12" s="1087"/>
      <c r="Y12" s="1087"/>
      <c r="Z12" s="1087"/>
      <c r="AA12" s="1087"/>
      <c r="AB12" s="1083" t="s">
        <v>175</v>
      </c>
      <c r="AC12" s="1083"/>
      <c r="AD12" s="1083"/>
      <c r="AE12" s="1083"/>
      <c r="AF12" s="1083"/>
      <c r="AG12" s="1083"/>
      <c r="AH12" s="1083"/>
      <c r="AI12" s="1083"/>
      <c r="AJ12" s="1083" t="str">
        <f>'CARGAR datos'!E25</f>
        <v>-</v>
      </c>
      <c r="AK12" s="1083"/>
      <c r="AL12" s="1083"/>
      <c r="AM12" s="1083"/>
      <c r="AN12" s="1083"/>
      <c r="AO12" s="1083"/>
      <c r="AP12" s="1083"/>
      <c r="AQ12" s="1083"/>
    </row>
    <row r="13" spans="1:43" ht="10.35" customHeight="1" x14ac:dyDescent="0.25">
      <c r="A13" s="1083" t="s">
        <v>163</v>
      </c>
      <c r="B13" s="1083"/>
      <c r="C13" s="1083"/>
      <c r="D13" s="1083"/>
      <c r="E13" s="1083"/>
      <c r="F13" s="1083"/>
      <c r="G13" s="1083"/>
      <c r="H13" s="1083"/>
      <c r="I13" s="1083"/>
      <c r="J13" s="1083"/>
      <c r="K13" s="1083"/>
      <c r="L13" s="1083"/>
      <c r="M13" s="1083"/>
      <c r="N13" s="1083" t="str">
        <f>'CARGAR datos'!E22</f>
        <v>-</v>
      </c>
      <c r="O13" s="1083"/>
      <c r="P13" s="1083"/>
      <c r="Q13" s="1083"/>
      <c r="R13" s="1083"/>
      <c r="S13" s="1083"/>
      <c r="T13" s="1083"/>
      <c r="U13" s="1083"/>
      <c r="V13" s="1083"/>
      <c r="W13" s="1083"/>
      <c r="X13" s="1083"/>
      <c r="Y13" s="1083"/>
      <c r="Z13" s="1083"/>
      <c r="AA13" s="1083"/>
      <c r="AB13" s="1083"/>
      <c r="AC13" s="1083" t="s">
        <v>164</v>
      </c>
      <c r="AD13" s="1083"/>
      <c r="AE13" s="1083" t="str">
        <f>'CARGAR datos'!I22</f>
        <v>-</v>
      </c>
      <c r="AF13" s="1083"/>
      <c r="AG13" s="1083"/>
      <c r="AH13" s="1083" t="s">
        <v>165</v>
      </c>
      <c r="AI13" s="1083"/>
      <c r="AJ13" s="1083" t="str">
        <f>'CARGAR datos'!K22</f>
        <v>-</v>
      </c>
      <c r="AK13" s="1083"/>
      <c r="AL13" s="1085" t="s">
        <v>166</v>
      </c>
      <c r="AM13" s="1085"/>
      <c r="AN13" s="1085" t="str">
        <f>'CARGAR datos'!M22</f>
        <v>-</v>
      </c>
      <c r="AO13" s="1085"/>
      <c r="AP13" s="1084" t="s">
        <v>176</v>
      </c>
      <c r="AQ13" s="1084"/>
    </row>
    <row r="14" spans="1:43" ht="10.35" customHeight="1" x14ac:dyDescent="0.25">
      <c r="A14" s="1083" t="s">
        <v>167</v>
      </c>
      <c r="B14" s="1083"/>
      <c r="C14" s="1083"/>
      <c r="D14" s="1083"/>
      <c r="E14" s="1083"/>
      <c r="F14" s="1083"/>
      <c r="G14" s="1083" t="str">
        <f>'CARGAR datos'!O22</f>
        <v>BAHIA BLANCA</v>
      </c>
      <c r="H14" s="1083"/>
      <c r="I14" s="1083"/>
      <c r="J14" s="1083"/>
      <c r="K14" s="1083"/>
      <c r="L14" s="1083"/>
      <c r="M14" s="1083"/>
      <c r="N14" s="1083" t="s">
        <v>177</v>
      </c>
      <c r="O14" s="1083"/>
      <c r="P14" s="1083"/>
      <c r="Q14" s="1083"/>
      <c r="R14" s="1088" t="str">
        <f>'CARGAR datos'!E23</f>
        <v>-</v>
      </c>
      <c r="S14" s="1088"/>
      <c r="T14" s="1088"/>
      <c r="U14" s="1088"/>
      <c r="V14" s="1088"/>
      <c r="W14" s="1088"/>
      <c r="X14" s="1088"/>
      <c r="Y14" s="1088"/>
      <c r="Z14" s="1088"/>
      <c r="AA14" s="1088"/>
      <c r="AB14" s="1088"/>
      <c r="AC14" s="1088"/>
      <c r="AD14" s="1088"/>
      <c r="AE14" s="1088" t="s">
        <v>164</v>
      </c>
      <c r="AF14" s="1088"/>
      <c r="AG14" s="1088" t="str">
        <f>'CARGAR datos'!I23</f>
        <v>-</v>
      </c>
      <c r="AH14" s="1088"/>
      <c r="AI14" s="1088"/>
      <c r="AJ14" s="1088" t="s">
        <v>165</v>
      </c>
      <c r="AK14" s="1088"/>
      <c r="AL14" s="1088" t="str">
        <f>'CARGAR datos'!K23</f>
        <v>-</v>
      </c>
      <c r="AM14" s="1088"/>
      <c r="AN14" s="1088" t="s">
        <v>166</v>
      </c>
      <c r="AO14" s="1088"/>
      <c r="AP14" s="1088" t="str">
        <f>'CARGAR datos'!M23</f>
        <v>-</v>
      </c>
      <c r="AQ14" s="1088"/>
    </row>
    <row r="15" spans="1:43" ht="10.35" customHeight="1" x14ac:dyDescent="0.25">
      <c r="A15" s="1089" t="s">
        <v>178</v>
      </c>
      <c r="B15" s="1089"/>
      <c r="C15" s="1089"/>
      <c r="D15" s="1089"/>
      <c r="E15" s="1089"/>
      <c r="F15" s="1089"/>
      <c r="G15" s="1089"/>
      <c r="H15" s="1083" t="str">
        <f>'CARGAR datos'!O23</f>
        <v>BAHIA BLANCA</v>
      </c>
      <c r="I15" s="1083"/>
      <c r="J15" s="1083"/>
      <c r="K15" s="1083"/>
      <c r="L15" s="1083"/>
      <c r="M15" s="1083"/>
      <c r="N15" s="1083"/>
      <c r="O15" s="1083"/>
      <c r="P15" s="1088" t="s">
        <v>179</v>
      </c>
      <c r="Q15" s="1088"/>
      <c r="R15" s="1088"/>
      <c r="S15" s="1088"/>
      <c r="T15" s="1088"/>
      <c r="U15" s="1088"/>
      <c r="V15" s="1088"/>
      <c r="W15" s="1088"/>
      <c r="X15" s="1088"/>
      <c r="Y15" s="1088"/>
      <c r="Z15" s="1088"/>
      <c r="AA15" s="1088"/>
      <c r="AB15" s="1088"/>
      <c r="AC15" s="1088"/>
      <c r="AD15" s="1088"/>
      <c r="AE15" s="1088"/>
      <c r="AF15" s="1088"/>
      <c r="AG15" s="1088"/>
      <c r="AH15" s="1088"/>
      <c r="AI15" s="1088"/>
      <c r="AJ15" s="1088"/>
      <c r="AK15" s="1088"/>
      <c r="AL15" s="1088"/>
      <c r="AM15" s="1088"/>
      <c r="AN15" s="63"/>
      <c r="AO15" s="63"/>
      <c r="AP15" s="63"/>
      <c r="AQ15" s="12"/>
    </row>
    <row r="16" spans="1:43" ht="10.35" customHeight="1" x14ac:dyDescent="0.25">
      <c r="A16" s="62"/>
      <c r="B16" s="62"/>
      <c r="C16" s="62"/>
      <c r="D16" s="62"/>
      <c r="E16" s="62"/>
      <c r="F16" s="62"/>
      <c r="G16" s="62"/>
      <c r="H16" s="59"/>
      <c r="I16" s="59"/>
      <c r="J16" s="59"/>
      <c r="K16" s="59"/>
      <c r="L16" s="59"/>
      <c r="M16" s="59"/>
      <c r="N16" s="59"/>
      <c r="O16" s="59"/>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3"/>
      <c r="AO16" s="63"/>
      <c r="AP16" s="63"/>
      <c r="AQ16" s="12"/>
    </row>
    <row r="17" spans="1:43" ht="10.35" customHeight="1" x14ac:dyDescent="0.25">
      <c r="A17" s="58"/>
      <c r="B17" s="58"/>
      <c r="C17" s="1083" t="s">
        <v>180</v>
      </c>
      <c r="D17" s="1083"/>
      <c r="E17" s="1083"/>
      <c r="F17" s="1083"/>
      <c r="G17" s="1083"/>
      <c r="H17" s="1083"/>
      <c r="I17" s="1083"/>
      <c r="J17" s="1083"/>
      <c r="K17" s="1083"/>
      <c r="L17" s="1083"/>
      <c r="M17" s="1083"/>
      <c r="N17" s="1083"/>
      <c r="O17" s="1083"/>
      <c r="P17" s="1083"/>
      <c r="Q17" s="1083"/>
      <c r="R17" s="1083"/>
      <c r="S17" s="1083"/>
      <c r="T17" s="1083"/>
      <c r="U17" s="1083"/>
      <c r="V17" s="1083"/>
      <c r="W17" s="1083"/>
      <c r="X17" s="1083"/>
      <c r="Y17" s="1083"/>
      <c r="Z17" s="1083"/>
      <c r="AA17" s="1083"/>
      <c r="AB17" s="1083" t="str">
        <f>'CARGAR datos'!E28</f>
        <v>PROYECTO</v>
      </c>
      <c r="AC17" s="1083"/>
      <c r="AD17" s="1083"/>
      <c r="AE17" s="1083"/>
      <c r="AF17" s="1083"/>
      <c r="AG17" s="1083"/>
      <c r="AH17" s="1083"/>
      <c r="AI17" s="1083"/>
      <c r="AJ17" s="1083"/>
      <c r="AK17" s="1083"/>
      <c r="AL17" s="1083"/>
      <c r="AM17" s="1083"/>
      <c r="AN17" s="1083"/>
      <c r="AO17" s="1083"/>
      <c r="AP17" s="1083" t="s">
        <v>181</v>
      </c>
      <c r="AQ17" s="1083"/>
    </row>
    <row r="18" spans="1:43" ht="10.35" customHeight="1" x14ac:dyDescent="0.25">
      <c r="A18" s="1083" t="str">
        <f>'CARGAR datos'!E29</f>
        <v>Completar aquí el objetivo de la tarea</v>
      </c>
      <c r="B18" s="1083"/>
      <c r="C18" s="1083"/>
      <c r="D18" s="1083"/>
      <c r="E18" s="1083"/>
      <c r="F18" s="1083"/>
      <c r="G18" s="1083"/>
      <c r="H18" s="1083"/>
      <c r="I18" s="1083"/>
      <c r="J18" s="1083"/>
      <c r="K18" s="1083"/>
      <c r="L18" s="1083"/>
      <c r="M18" s="1083"/>
      <c r="N18" s="1083"/>
      <c r="O18" s="1083"/>
      <c r="P18" s="1083"/>
      <c r="Q18" s="1083"/>
      <c r="R18" s="1083"/>
      <c r="S18" s="1083"/>
      <c r="T18" s="1083"/>
      <c r="U18" s="1083"/>
      <c r="V18" s="1083"/>
      <c r="W18" s="1083"/>
      <c r="X18" s="1083"/>
      <c r="Y18" s="1083"/>
      <c r="Z18" s="1083" t="s">
        <v>182</v>
      </c>
      <c r="AA18" s="1083"/>
      <c r="AB18" s="1083"/>
      <c r="AC18" s="1083"/>
      <c r="AD18" s="1083"/>
      <c r="AE18" s="1083"/>
      <c r="AF18" s="1083"/>
      <c r="AG18" s="1083"/>
      <c r="AH18" s="1083"/>
      <c r="AI18" s="1083"/>
      <c r="AJ18" s="1083" t="str">
        <f>'CARGAR datos'!J31</f>
        <v>BAHIA BLANCA</v>
      </c>
      <c r="AK18" s="1083"/>
      <c r="AL18" s="1083"/>
      <c r="AM18" s="1083"/>
      <c r="AN18" s="1083"/>
      <c r="AO18" s="1083"/>
      <c r="AP18" s="1083" t="s">
        <v>183</v>
      </c>
      <c r="AQ18" s="1083"/>
    </row>
    <row r="19" spans="1:43" ht="10.35" customHeight="1" x14ac:dyDescent="0.25">
      <c r="A19" s="1083" t="str">
        <f>'CARGAR datos'!E30</f>
        <v>-</v>
      </c>
      <c r="B19" s="1083"/>
      <c r="C19" s="1083"/>
      <c r="D19" s="1083"/>
      <c r="E19" s="1083"/>
      <c r="F19" s="1083"/>
      <c r="G19" s="1083"/>
      <c r="H19" s="1083"/>
      <c r="I19" s="1083"/>
      <c r="J19" s="1083"/>
      <c r="K19" s="1083"/>
      <c r="L19" s="1083"/>
      <c r="M19" s="1083"/>
      <c r="N19" s="1083"/>
      <c r="O19" s="1083"/>
      <c r="P19" s="1083"/>
      <c r="Q19" s="1083"/>
      <c r="R19" s="1083"/>
      <c r="S19" s="1083"/>
      <c r="T19" s="1083"/>
      <c r="U19" s="1083"/>
      <c r="V19" s="1083"/>
      <c r="W19" s="1083"/>
      <c r="X19" s="1090" t="s">
        <v>164</v>
      </c>
      <c r="Y19" s="1090"/>
      <c r="Z19" s="1083" t="str">
        <f>'CARGAR datos'!I30</f>
        <v>-</v>
      </c>
      <c r="AA19" s="1083"/>
      <c r="AB19" s="1083"/>
      <c r="AC19" s="1083"/>
      <c r="AD19" s="1083"/>
      <c r="AE19" s="1083" t="s">
        <v>167</v>
      </c>
      <c r="AF19" s="1083"/>
      <c r="AG19" s="1083"/>
      <c r="AH19" s="1083"/>
      <c r="AI19" s="1083"/>
      <c r="AJ19" s="1083"/>
      <c r="AK19" s="1083" t="str">
        <f>'CARGAR datos'!E31</f>
        <v>BAHIA BLANCA</v>
      </c>
      <c r="AL19" s="1083"/>
      <c r="AM19" s="1083"/>
      <c r="AN19" s="1083"/>
      <c r="AO19" s="1083"/>
      <c r="AP19" s="1083"/>
      <c r="AQ19" s="1083"/>
    </row>
    <row r="20" spans="1:43" ht="10.35" customHeight="1" x14ac:dyDescent="0.25">
      <c r="A20" s="1096" t="s">
        <v>184</v>
      </c>
      <c r="B20" s="1096"/>
      <c r="C20" s="1096"/>
      <c r="D20" s="1092" t="str">
        <f>'CARGAR datos'!F32</f>
        <v>-</v>
      </c>
      <c r="E20" s="1092"/>
      <c r="F20" s="1096" t="s">
        <v>185</v>
      </c>
      <c r="G20" s="1096"/>
      <c r="H20" s="1096"/>
      <c r="I20" s="1092" t="str">
        <f>'CARGAR datos'!H32</f>
        <v>-</v>
      </c>
      <c r="J20" s="1092"/>
      <c r="K20" s="1092" t="s">
        <v>186</v>
      </c>
      <c r="L20" s="1092"/>
      <c r="M20" s="1092" t="str">
        <f>'CARGAR datos'!J32</f>
        <v>-</v>
      </c>
      <c r="N20" s="1092"/>
      <c r="O20" s="1092" t="s">
        <v>187</v>
      </c>
      <c r="P20" s="1092"/>
      <c r="Q20" s="1092" t="str">
        <f>'CARGAR datos'!L32</f>
        <v>-</v>
      </c>
      <c r="R20" s="1092"/>
      <c r="S20" s="1092"/>
      <c r="T20" s="1092" t="s">
        <v>188</v>
      </c>
      <c r="U20" s="1092"/>
      <c r="V20" s="1092"/>
      <c r="W20" s="1092" t="str">
        <f>'CARGAR datos'!O32</f>
        <v>-</v>
      </c>
      <c r="X20" s="1092"/>
      <c r="Y20" s="1092"/>
      <c r="Z20" s="1092"/>
      <c r="AA20" s="58"/>
      <c r="AB20" s="58"/>
      <c r="AC20" s="58"/>
      <c r="AD20" s="58"/>
      <c r="AE20" s="59"/>
      <c r="AF20" s="59"/>
      <c r="AG20" s="58"/>
      <c r="AH20" s="59"/>
      <c r="AI20" s="59"/>
      <c r="AJ20" s="59"/>
      <c r="AK20" s="59"/>
      <c r="AL20" s="58"/>
      <c r="AM20" s="59"/>
      <c r="AN20" s="59"/>
      <c r="AO20" s="65"/>
      <c r="AP20" s="65"/>
      <c r="AQ20" s="12"/>
    </row>
    <row r="21" spans="1:43" ht="10.35" customHeight="1" x14ac:dyDescent="0.25">
      <c r="A21" s="64"/>
      <c r="B21" s="64"/>
      <c r="C21" s="64"/>
      <c r="D21" s="59"/>
      <c r="E21" s="59"/>
      <c r="F21" s="64"/>
      <c r="G21" s="64"/>
      <c r="H21" s="64"/>
      <c r="I21" s="59"/>
      <c r="J21" s="59"/>
      <c r="K21" s="59"/>
      <c r="L21" s="59"/>
      <c r="M21" s="59"/>
      <c r="N21" s="59"/>
      <c r="O21" s="59"/>
      <c r="P21" s="59"/>
      <c r="Q21" s="59"/>
      <c r="R21" s="59"/>
      <c r="S21" s="59"/>
      <c r="T21" s="59"/>
      <c r="U21" s="59"/>
      <c r="V21" s="59"/>
      <c r="W21" s="59"/>
      <c r="X21" s="59"/>
      <c r="Y21" s="59"/>
      <c r="Z21" s="59"/>
      <c r="AA21" s="59"/>
      <c r="AB21" s="58"/>
      <c r="AC21" s="59"/>
      <c r="AD21" s="59"/>
      <c r="AE21" s="59"/>
      <c r="AF21" s="59"/>
      <c r="AG21" s="58"/>
      <c r="AH21" s="59"/>
      <c r="AI21" s="59"/>
      <c r="AJ21" s="59"/>
      <c r="AK21" s="59"/>
      <c r="AL21" s="58"/>
      <c r="AM21" s="59"/>
      <c r="AN21" s="59"/>
      <c r="AO21" s="65"/>
      <c r="AP21" s="65"/>
      <c r="AQ21" s="12"/>
    </row>
    <row r="22" spans="1:43" ht="10.35" customHeight="1" x14ac:dyDescent="0.25">
      <c r="A22" s="1093" t="s">
        <v>478</v>
      </c>
      <c r="B22" s="1093"/>
      <c r="C22" s="1093"/>
      <c r="D22" s="1093"/>
      <c r="E22" s="1093"/>
      <c r="F22" s="1093"/>
      <c r="G22" s="1093"/>
      <c r="H22" s="1093"/>
      <c r="I22" s="1093"/>
      <c r="J22" s="1093"/>
      <c r="K22" s="1093"/>
      <c r="L22" s="1093"/>
      <c r="M22" s="1093"/>
      <c r="N22" s="1093"/>
      <c r="O22" s="1093"/>
      <c r="P22" s="1093"/>
      <c r="Q22" s="1093"/>
      <c r="R22" s="1093"/>
      <c r="S22" s="1093"/>
      <c r="T22" s="1093"/>
      <c r="U22" s="1093"/>
      <c r="V22" s="1093"/>
      <c r="W22" s="1093"/>
      <c r="X22" s="1093"/>
      <c r="Y22" s="1093"/>
      <c r="Z22" s="1093"/>
      <c r="AA22" s="1093"/>
      <c r="AB22" s="1093"/>
      <c r="AC22" s="1093"/>
      <c r="AD22" s="1093"/>
      <c r="AE22" s="1093"/>
      <c r="AF22" s="1093"/>
      <c r="AG22" s="1093"/>
      <c r="AH22" s="1093"/>
      <c r="AI22" s="1093"/>
      <c r="AJ22" s="1093"/>
      <c r="AK22" s="1093"/>
      <c r="AL22" s="1093"/>
      <c r="AM22" s="1093"/>
      <c r="AN22" s="1093"/>
      <c r="AO22" s="1093"/>
      <c r="AP22" s="1093"/>
      <c r="AQ22" s="1093"/>
    </row>
    <row r="23" spans="1:43" ht="10.35" customHeight="1" x14ac:dyDescent="0.25">
      <c r="A23" s="1093"/>
      <c r="B23" s="1093"/>
      <c r="C23" s="1093"/>
      <c r="D23" s="1093"/>
      <c r="E23" s="1093"/>
      <c r="F23" s="1093"/>
      <c r="G23" s="1093"/>
      <c r="H23" s="1093"/>
      <c r="I23" s="1093"/>
      <c r="J23" s="1093"/>
      <c r="K23" s="1093"/>
      <c r="L23" s="1093"/>
      <c r="M23" s="1093"/>
      <c r="N23" s="1093"/>
      <c r="O23" s="1093"/>
      <c r="P23" s="1093"/>
      <c r="Q23" s="1093"/>
      <c r="R23" s="1093"/>
      <c r="S23" s="1093"/>
      <c r="T23" s="1093"/>
      <c r="U23" s="1093"/>
      <c r="V23" s="1093"/>
      <c r="W23" s="1093"/>
      <c r="X23" s="1093"/>
      <c r="Y23" s="1093"/>
      <c r="Z23" s="1093"/>
      <c r="AA23" s="1093"/>
      <c r="AB23" s="1093"/>
      <c r="AC23" s="1093"/>
      <c r="AD23" s="1093"/>
      <c r="AE23" s="1093"/>
      <c r="AF23" s="1093"/>
      <c r="AG23" s="1093"/>
      <c r="AH23" s="1093"/>
      <c r="AI23" s="1093"/>
      <c r="AJ23" s="1093"/>
      <c r="AK23" s="1093"/>
      <c r="AL23" s="1093"/>
      <c r="AM23" s="1093"/>
      <c r="AN23" s="1093"/>
      <c r="AO23" s="1093"/>
      <c r="AP23" s="1093"/>
      <c r="AQ23" s="1093"/>
    </row>
    <row r="24" spans="1:43" ht="12.95" customHeight="1" x14ac:dyDescent="0.25">
      <c r="A24" s="1093"/>
      <c r="B24" s="1093"/>
      <c r="C24" s="1093"/>
      <c r="D24" s="1093"/>
      <c r="E24" s="1093"/>
      <c r="F24" s="1093"/>
      <c r="G24" s="1093"/>
      <c r="H24" s="1093"/>
      <c r="I24" s="1093"/>
      <c r="J24" s="1093"/>
      <c r="K24" s="1093"/>
      <c r="L24" s="1093"/>
      <c r="M24" s="1093"/>
      <c r="N24" s="1093"/>
      <c r="O24" s="1093"/>
      <c r="P24" s="1093"/>
      <c r="Q24" s="1093"/>
      <c r="R24" s="1093"/>
      <c r="S24" s="1093"/>
      <c r="T24" s="1093"/>
      <c r="U24" s="1093"/>
      <c r="V24" s="1093"/>
      <c r="W24" s="1093"/>
      <c r="X24" s="1093"/>
      <c r="Y24" s="1093"/>
      <c r="Z24" s="1093"/>
      <c r="AA24" s="1093"/>
      <c r="AB24" s="1093"/>
      <c r="AC24" s="1093"/>
      <c r="AD24" s="1093"/>
      <c r="AE24" s="1093"/>
      <c r="AF24" s="1093"/>
      <c r="AG24" s="1093"/>
      <c r="AH24" s="1093"/>
      <c r="AI24" s="1093"/>
      <c r="AJ24" s="1093"/>
      <c r="AK24" s="1093"/>
      <c r="AL24" s="1093"/>
      <c r="AM24" s="1093"/>
      <c r="AN24" s="1093"/>
      <c r="AO24" s="1093"/>
      <c r="AP24" s="1093"/>
      <c r="AQ24" s="1093"/>
    </row>
    <row r="25" spans="1:43" ht="10.5" customHeight="1" x14ac:dyDescent="0.25">
      <c r="A25" s="1093"/>
      <c r="B25" s="1093"/>
      <c r="C25" s="1093"/>
      <c r="D25" s="1093"/>
      <c r="E25" s="1093"/>
      <c r="F25" s="1093"/>
      <c r="G25" s="1093"/>
      <c r="H25" s="1093"/>
      <c r="I25" s="1093"/>
      <c r="J25" s="1093"/>
      <c r="K25" s="1093"/>
      <c r="L25" s="1093"/>
      <c r="M25" s="1093"/>
      <c r="N25" s="1093"/>
      <c r="O25" s="1093"/>
      <c r="P25" s="1093"/>
      <c r="Q25" s="1093"/>
      <c r="R25" s="1093"/>
      <c r="S25" s="1093"/>
      <c r="T25" s="1093"/>
      <c r="U25" s="1093"/>
      <c r="V25" s="1093"/>
      <c r="W25" s="1093"/>
      <c r="X25" s="1093"/>
      <c r="Y25" s="1093"/>
      <c r="Z25" s="1093"/>
      <c r="AA25" s="1093"/>
      <c r="AB25" s="1093"/>
      <c r="AC25" s="1093"/>
      <c r="AD25" s="1093"/>
      <c r="AE25" s="1093"/>
      <c r="AF25" s="1093"/>
      <c r="AG25" s="1093"/>
      <c r="AH25" s="1093"/>
      <c r="AI25" s="1093"/>
      <c r="AJ25" s="1093"/>
      <c r="AK25" s="1093"/>
      <c r="AL25" s="1093"/>
      <c r="AM25" s="1093"/>
      <c r="AN25" s="1093"/>
      <c r="AO25" s="1093"/>
      <c r="AP25" s="1093"/>
      <c r="AQ25" s="1093"/>
    </row>
    <row r="26" spans="1:43" ht="10.5" customHeight="1" x14ac:dyDescent="0.25">
      <c r="A26" s="66"/>
      <c r="B26" s="66"/>
      <c r="C26" s="66"/>
      <c r="D26" s="66"/>
      <c r="E26" s="66"/>
      <c r="F26" s="66"/>
      <c r="G26" s="66"/>
      <c r="H26" s="66"/>
      <c r="I26" s="66"/>
      <c r="J26" s="66"/>
      <c r="K26" s="66"/>
      <c r="L26" s="66"/>
      <c r="M26" s="66"/>
      <c r="N26" s="66"/>
      <c r="O26" s="66"/>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row>
    <row r="27" spans="1:43" ht="10.5" customHeight="1" x14ac:dyDescent="0.25">
      <c r="A27" s="1083" t="s">
        <v>395</v>
      </c>
      <c r="B27" s="1083"/>
      <c r="C27" s="1083"/>
      <c r="D27" s="1083"/>
      <c r="E27" s="1083"/>
      <c r="F27" s="1083"/>
      <c r="G27" s="1083"/>
      <c r="H27" s="1083"/>
      <c r="I27" s="1083"/>
      <c r="J27" s="1083"/>
      <c r="K27" s="1083"/>
      <c r="L27" s="1083"/>
      <c r="M27" s="1083"/>
      <c r="N27" s="1083"/>
      <c r="O27" s="1083"/>
      <c r="P27" s="1083"/>
      <c r="Q27" s="1083"/>
      <c r="R27" s="1083"/>
      <c r="S27" s="1083"/>
      <c r="T27" s="1083"/>
      <c r="U27" s="1083"/>
      <c r="V27" s="1083"/>
      <c r="W27" s="1083"/>
      <c r="X27" s="1083"/>
      <c r="Y27" s="1083"/>
      <c r="Z27" s="1083"/>
      <c r="AA27" s="1083"/>
      <c r="AB27" s="1083"/>
      <c r="AC27" s="1083"/>
      <c r="AD27" s="1083"/>
      <c r="AE27" s="1083"/>
      <c r="AF27" s="1083"/>
      <c r="AG27" s="1083"/>
      <c r="AH27" s="1083"/>
      <c r="AI27" s="1083"/>
      <c r="AJ27" s="1083"/>
      <c r="AK27" s="1083"/>
      <c r="AL27" s="1083"/>
      <c r="AM27" s="1083"/>
      <c r="AN27" s="1083"/>
      <c r="AO27" s="1083"/>
      <c r="AP27" s="1083"/>
      <c r="AQ27" s="1083"/>
    </row>
    <row r="28" spans="1:43" ht="10.5" customHeight="1" x14ac:dyDescent="0.25">
      <c r="A28" s="223" t="s">
        <v>396</v>
      </c>
      <c r="B28" s="223"/>
      <c r="C28" s="223"/>
      <c r="D28" s="223"/>
      <c r="E28" s="223"/>
      <c r="F28" s="223"/>
      <c r="G28" s="223"/>
      <c r="H28" s="223"/>
      <c r="I28" s="223"/>
      <c r="J28" s="223"/>
      <c r="K28" s="223"/>
      <c r="L28" s="223"/>
      <c r="M28" s="223"/>
      <c r="N28" s="223"/>
      <c r="O28" s="223"/>
      <c r="P28" s="223"/>
      <c r="Q28" s="223"/>
      <c r="R28" s="223"/>
      <c r="S28" s="223"/>
      <c r="T28" s="223"/>
      <c r="U28" s="223"/>
      <c r="V28" s="223"/>
      <c r="W28" s="223"/>
      <c r="X28" s="223"/>
      <c r="Y28" s="223"/>
      <c r="Z28" s="223"/>
      <c r="AA28" s="223"/>
      <c r="AB28" s="223"/>
      <c r="AC28" s="223"/>
      <c r="AD28" s="223"/>
      <c r="AE28" s="223"/>
      <c r="AF28" s="223"/>
      <c r="AG28" s="223"/>
      <c r="AH28" s="223"/>
      <c r="AI28" s="223"/>
      <c r="AJ28" s="223"/>
      <c r="AK28" s="223"/>
      <c r="AL28" s="223"/>
      <c r="AM28" s="223"/>
      <c r="AN28" s="223"/>
      <c r="AO28" s="223"/>
      <c r="AP28" s="223"/>
      <c r="AQ28" s="223"/>
    </row>
    <row r="29" spans="1:43" ht="10.5" customHeight="1" x14ac:dyDescent="0.25">
      <c r="A29" s="1094">
        <f>'CARGAR datos p calculos'!G46</f>
        <v>379500</v>
      </c>
      <c r="B29" s="1094"/>
      <c r="C29" s="1094"/>
      <c r="D29" s="1094"/>
      <c r="E29" s="1094"/>
      <c r="F29" s="1094"/>
      <c r="G29" s="1094"/>
      <c r="H29" s="1094"/>
      <c r="I29" s="1094"/>
      <c r="J29" s="1094"/>
      <c r="K29" s="1083" t="str">
        <f>'CARGAR datos p calculos'!A47</f>
        <v>TRESCIENTOS SETENTA Y NUEVE MIL QUINIENTOS CON 00/100</v>
      </c>
      <c r="L29" s="1083"/>
      <c r="M29" s="1083"/>
      <c r="N29" s="1083"/>
      <c r="O29" s="1083"/>
      <c r="P29" s="1083"/>
      <c r="Q29" s="1083"/>
      <c r="R29" s="1083"/>
      <c r="S29" s="1083"/>
      <c r="T29" s="1083"/>
      <c r="U29" s="1083"/>
      <c r="V29" s="1083"/>
      <c r="W29" s="1083"/>
      <c r="X29" s="1083"/>
      <c r="Y29" s="1083"/>
      <c r="Z29" s="1083"/>
      <c r="AA29" s="1083"/>
      <c r="AB29" s="1083"/>
      <c r="AC29" s="1083"/>
      <c r="AD29" s="1083"/>
      <c r="AE29" s="1083"/>
      <c r="AF29" s="1083"/>
      <c r="AG29" s="1083"/>
      <c r="AH29" s="1083"/>
      <c r="AI29" s="1083"/>
      <c r="AJ29" s="1083"/>
      <c r="AK29" s="1083"/>
      <c r="AL29" s="1083"/>
      <c r="AM29" s="1083"/>
      <c r="AN29" s="1083"/>
      <c r="AO29" s="1083"/>
      <c r="AP29" s="1083"/>
      <c r="AQ29" s="1083"/>
    </row>
    <row r="30" spans="1:43" ht="10.5" customHeight="1" x14ac:dyDescent="0.25">
      <c r="A30" s="67"/>
      <c r="B30" s="67"/>
      <c r="C30" s="67"/>
      <c r="D30" s="67"/>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c r="AE30" s="67"/>
      <c r="AF30" s="67"/>
      <c r="AG30" s="67"/>
      <c r="AH30" s="67"/>
      <c r="AI30" s="67"/>
      <c r="AJ30" s="67"/>
      <c r="AK30" s="67"/>
      <c r="AL30" s="67"/>
      <c r="AM30" s="67"/>
      <c r="AN30" s="67"/>
      <c r="AO30" s="67"/>
      <c r="AP30" s="67"/>
      <c r="AQ30" s="26"/>
    </row>
    <row r="31" spans="1:43" ht="10.5" customHeight="1" x14ac:dyDescent="0.25">
      <c r="A31" s="1097"/>
      <c r="B31" s="1097"/>
      <c r="C31" s="1097"/>
      <c r="D31" s="1097"/>
      <c r="E31" s="1098" t="s">
        <v>189</v>
      </c>
      <c r="F31" s="1098"/>
      <c r="G31" s="1098"/>
      <c r="H31" s="1098"/>
      <c r="I31" s="1098"/>
      <c r="J31" s="1098"/>
      <c r="K31" s="1098"/>
      <c r="L31" s="1098"/>
      <c r="M31" s="1098"/>
      <c r="N31" s="1098"/>
      <c r="O31" s="1098"/>
      <c r="P31" s="1098"/>
      <c r="Q31" s="1098"/>
      <c r="R31" s="1098"/>
      <c r="S31" s="1098"/>
      <c r="T31" s="1098"/>
      <c r="U31" s="1098"/>
      <c r="V31" s="1098"/>
      <c r="W31" s="1098"/>
      <c r="X31" s="1098"/>
      <c r="Y31" s="1098"/>
      <c r="Z31" s="1098"/>
      <c r="AA31" s="68">
        <f>'CARGAR datos'!F36</f>
        <v>6</v>
      </c>
      <c r="AB31" s="1091" t="s">
        <v>190</v>
      </c>
      <c r="AC31" s="1091"/>
      <c r="AD31" s="1091"/>
      <c r="AE31" s="1091"/>
      <c r="AF31" s="1091"/>
      <c r="AG31" s="1091"/>
      <c r="AH31" s="1091"/>
      <c r="AI31" s="1091"/>
      <c r="AJ31" s="1091"/>
      <c r="AK31" s="1091"/>
      <c r="AL31" s="1091"/>
      <c r="AM31" s="1091"/>
      <c r="AN31" s="1091"/>
      <c r="AO31" s="1091"/>
      <c r="AP31" s="1091"/>
      <c r="AQ31" s="12"/>
    </row>
    <row r="32" spans="1:43" ht="10.5" customHeight="1" x14ac:dyDescent="0.25">
      <c r="A32" s="1095" t="s">
        <v>191</v>
      </c>
      <c r="B32" s="1095"/>
      <c r="C32" s="1095"/>
      <c r="D32" s="1095"/>
      <c r="E32" s="1095"/>
      <c r="F32" s="1095"/>
      <c r="G32" s="1095"/>
      <c r="H32" s="1095"/>
      <c r="I32" s="1095"/>
      <c r="J32" s="1095"/>
      <c r="K32" s="1095"/>
      <c r="L32" s="1095"/>
      <c r="M32" s="1095"/>
      <c r="N32" s="1095"/>
      <c r="O32" s="1095"/>
      <c r="P32" s="1095"/>
      <c r="Q32" s="1095"/>
      <c r="R32" s="1095"/>
      <c r="S32" s="1095"/>
      <c r="T32" s="1095"/>
      <c r="U32" s="1095"/>
      <c r="V32" s="1095"/>
      <c r="W32" s="1095"/>
      <c r="X32" s="1095"/>
      <c r="Y32" s="1095"/>
      <c r="Z32" s="1095"/>
      <c r="AA32" s="1095"/>
      <c r="AB32" s="1095"/>
      <c r="AC32" s="1095"/>
      <c r="AD32" s="1095"/>
      <c r="AE32" s="70"/>
      <c r="AF32" s="70"/>
      <c r="AG32" s="70"/>
      <c r="AH32" s="70"/>
      <c r="AI32" s="70"/>
      <c r="AJ32" s="70"/>
      <c r="AK32" s="70"/>
      <c r="AL32" s="70"/>
      <c r="AM32" s="70"/>
      <c r="AN32" s="70"/>
      <c r="AO32" s="70"/>
      <c r="AP32" s="70"/>
      <c r="AQ32" s="12"/>
    </row>
    <row r="33" spans="1:43" ht="10.5" customHeight="1"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70"/>
      <c r="AE33" s="70"/>
      <c r="AF33" s="70"/>
      <c r="AG33" s="70"/>
      <c r="AH33" s="70"/>
      <c r="AI33" s="70"/>
      <c r="AJ33" s="70"/>
      <c r="AK33" s="70"/>
      <c r="AL33" s="70"/>
      <c r="AM33" s="70"/>
      <c r="AN33" s="70"/>
      <c r="AO33" s="70"/>
      <c r="AP33" s="70"/>
      <c r="AQ33" s="12"/>
    </row>
    <row r="34" spans="1:43" ht="10.5" customHeight="1" x14ac:dyDescent="0.25">
      <c r="A34" s="70" t="s">
        <v>192</v>
      </c>
      <c r="B34" s="70"/>
      <c r="C34" s="70"/>
      <c r="D34" s="1106" t="s">
        <v>193</v>
      </c>
      <c r="E34" s="1106"/>
      <c r="F34" s="1106"/>
      <c r="G34" s="1106"/>
      <c r="H34" s="1106"/>
      <c r="I34" s="1106"/>
      <c r="J34" s="1106"/>
      <c r="K34" s="1106"/>
      <c r="L34" s="1106"/>
      <c r="M34" s="1106"/>
      <c r="N34" s="1106"/>
      <c r="O34" s="1106"/>
      <c r="P34" s="1106"/>
      <c r="Q34" s="1106"/>
      <c r="R34" s="1106"/>
      <c r="S34" s="1106"/>
      <c r="T34" s="1106"/>
      <c r="U34" s="1106"/>
      <c r="V34" s="1106"/>
      <c r="W34" s="1106"/>
      <c r="X34" s="1106"/>
      <c r="Y34" s="1106"/>
      <c r="Z34" s="1106"/>
      <c r="AA34" s="1106"/>
      <c r="AB34" s="1106"/>
      <c r="AC34" s="1106"/>
      <c r="AD34" s="1106"/>
      <c r="AE34" s="1106"/>
      <c r="AF34" s="1106"/>
      <c r="AG34" s="1106"/>
      <c r="AH34" s="1106"/>
      <c r="AI34" s="1106"/>
      <c r="AJ34" s="1106"/>
      <c r="AK34" s="1106"/>
      <c r="AL34" s="1106"/>
      <c r="AM34" s="1097" t="str">
        <f>'CARGAR datos'!F38</f>
        <v>CONTADO</v>
      </c>
      <c r="AN34" s="1097"/>
      <c r="AO34" s="1097"/>
      <c r="AP34" s="1097"/>
      <c r="AQ34" s="12" t="s">
        <v>194</v>
      </c>
    </row>
    <row r="35" spans="1:43" ht="10.5" customHeight="1" x14ac:dyDescent="0.25">
      <c r="A35" s="1105" t="s">
        <v>195</v>
      </c>
      <c r="B35" s="1105"/>
      <c r="C35" s="1105"/>
      <c r="D35" s="1105"/>
      <c r="E35" s="1105"/>
      <c r="F35" s="1105"/>
      <c r="G35" s="1105"/>
      <c r="H35" s="1105"/>
      <c r="I35" s="1105"/>
      <c r="J35" s="1105"/>
      <c r="K35" s="1105"/>
      <c r="L35" s="1105"/>
      <c r="M35" s="1105"/>
      <c r="N35" s="1105"/>
      <c r="O35" s="1105"/>
      <c r="P35" s="1105"/>
      <c r="Q35" s="1105"/>
      <c r="R35" s="1105"/>
      <c r="S35" s="1105"/>
      <c r="T35" s="1105"/>
      <c r="U35" s="1105"/>
      <c r="V35" s="1105"/>
      <c r="W35" s="1105"/>
      <c r="X35" s="1105"/>
      <c r="Y35" s="1105"/>
      <c r="Z35" s="1105"/>
      <c r="AA35" s="1105"/>
      <c r="AB35" s="1105"/>
      <c r="AC35" s="1105"/>
      <c r="AD35" s="1105"/>
      <c r="AE35" s="1105"/>
      <c r="AF35" s="1105"/>
      <c r="AG35" s="1105"/>
      <c r="AH35" s="1105"/>
      <c r="AI35" s="1105"/>
      <c r="AJ35" s="1105"/>
      <c r="AK35" s="1105"/>
      <c r="AL35" s="1105"/>
      <c r="AM35" s="1105"/>
      <c r="AN35" s="1105"/>
      <c r="AO35" s="1105"/>
      <c r="AP35" s="1105"/>
      <c r="AQ35" s="12"/>
    </row>
    <row r="36" spans="1:43" ht="10.5" customHeight="1" x14ac:dyDescent="0.25">
      <c r="A36" s="1105" t="s">
        <v>196</v>
      </c>
      <c r="B36" s="1105"/>
      <c r="C36" s="1105"/>
      <c r="D36" s="1105"/>
      <c r="E36" s="1105"/>
      <c r="F36" s="1105"/>
      <c r="G36" s="1105"/>
      <c r="H36" s="1105"/>
      <c r="I36" s="1105"/>
      <c r="J36" s="1105"/>
      <c r="K36" s="1105"/>
      <c r="L36" s="1105"/>
      <c r="M36" s="1105"/>
      <c r="N36" s="1105"/>
      <c r="O36" s="1105"/>
      <c r="P36" s="1105"/>
      <c r="Q36" s="1105"/>
      <c r="R36" s="1105"/>
      <c r="S36" s="1105"/>
      <c r="T36" s="1105"/>
      <c r="U36" s="1105"/>
      <c r="V36" s="1105"/>
      <c r="W36" s="1105"/>
      <c r="X36" s="1105"/>
      <c r="Y36" s="1105"/>
      <c r="Z36" s="1105"/>
      <c r="AA36" s="1105"/>
      <c r="AB36" s="1105"/>
      <c r="AC36" s="1105"/>
      <c r="AD36" s="1105"/>
      <c r="AE36" s="1105"/>
      <c r="AF36" s="1105"/>
      <c r="AG36" s="1105"/>
      <c r="AH36" s="1105"/>
      <c r="AI36" s="1105"/>
      <c r="AJ36" s="1105"/>
      <c r="AK36" s="1105"/>
      <c r="AL36" s="1105"/>
      <c r="AM36" s="1105"/>
      <c r="AN36" s="1105"/>
      <c r="AO36" s="1105"/>
      <c r="AP36" s="1105"/>
      <c r="AQ36" s="12"/>
    </row>
    <row r="37" spans="1:43" ht="10.5" customHeight="1" x14ac:dyDescent="0.25">
      <c r="A37" s="71"/>
      <c r="B37" s="71"/>
      <c r="C37" s="71"/>
      <c r="D37" s="71"/>
      <c r="E37" s="71"/>
      <c r="F37" s="71"/>
      <c r="G37" s="71"/>
      <c r="H37" s="71"/>
      <c r="I37" s="71"/>
      <c r="J37" s="71"/>
      <c r="K37" s="71"/>
      <c r="L37" s="71"/>
      <c r="M37" s="71"/>
      <c r="N37" s="71"/>
      <c r="O37" s="71"/>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71"/>
      <c r="AQ37" s="12"/>
    </row>
    <row r="38" spans="1:43" ht="10.5" customHeight="1" x14ac:dyDescent="0.25">
      <c r="A38" s="1102" t="s">
        <v>397</v>
      </c>
      <c r="B38" s="1102"/>
      <c r="C38" s="1102"/>
      <c r="D38" s="1102"/>
      <c r="E38" s="1102"/>
      <c r="F38" s="1102"/>
      <c r="G38" s="1102"/>
      <c r="H38" s="1102"/>
      <c r="I38" s="1102"/>
      <c r="J38" s="1102"/>
      <c r="K38" s="1102"/>
      <c r="L38" s="1102"/>
      <c r="M38" s="1102"/>
      <c r="N38" s="1102"/>
      <c r="O38" s="1102"/>
      <c r="P38" s="1102"/>
      <c r="Q38" s="1102"/>
      <c r="R38" s="1102"/>
      <c r="S38" s="1102"/>
      <c r="T38" s="1102"/>
      <c r="U38" s="1102"/>
      <c r="V38" s="1102"/>
      <c r="W38" s="1102"/>
      <c r="X38" s="1102"/>
      <c r="Y38" s="1102"/>
      <c r="Z38" s="1102"/>
      <c r="AA38" s="1102"/>
      <c r="AB38" s="1102"/>
      <c r="AC38" s="1102"/>
      <c r="AD38" s="1102"/>
      <c r="AE38" s="1102"/>
      <c r="AF38" s="1102"/>
      <c r="AG38" s="1102"/>
      <c r="AH38" s="1102"/>
      <c r="AI38" s="1102"/>
      <c r="AJ38" s="1102"/>
      <c r="AK38" s="1102"/>
      <c r="AL38" s="1102"/>
      <c r="AM38" s="1102"/>
      <c r="AN38" s="1102"/>
      <c r="AO38" s="1102"/>
      <c r="AP38" s="1102"/>
      <c r="AQ38" s="1102"/>
    </row>
    <row r="39" spans="1:43" ht="10.5" customHeight="1" x14ac:dyDescent="0.25">
      <c r="A39" s="1102" t="s">
        <v>197</v>
      </c>
      <c r="B39" s="1102"/>
      <c r="C39" s="1102"/>
      <c r="D39" s="1102"/>
      <c r="E39" s="1102"/>
      <c r="F39" s="1102"/>
      <c r="G39" s="1102"/>
      <c r="H39" s="1102"/>
      <c r="I39" s="1102"/>
      <c r="J39" s="1102"/>
      <c r="K39" s="1102"/>
      <c r="L39" s="1102"/>
      <c r="M39" s="1102"/>
      <c r="N39" s="1102"/>
      <c r="O39" s="1102"/>
      <c r="P39" s="1102"/>
      <c r="Q39" s="1102"/>
      <c r="R39" s="1102"/>
      <c r="S39" s="1102"/>
      <c r="T39" s="1102"/>
      <c r="U39" s="1102"/>
      <c r="V39" s="1102"/>
      <c r="W39" s="1102"/>
      <c r="X39" s="1102"/>
      <c r="Y39" s="1102"/>
      <c r="Z39" s="1102"/>
      <c r="AA39" s="1102"/>
      <c r="AB39" s="1102"/>
      <c r="AC39" s="1102"/>
      <c r="AD39" s="1102"/>
      <c r="AE39" s="1102"/>
      <c r="AF39" s="1102"/>
      <c r="AG39" s="1102"/>
      <c r="AH39" s="1102"/>
      <c r="AI39" s="1102"/>
      <c r="AJ39" s="1102"/>
      <c r="AK39" s="1102"/>
      <c r="AL39" s="1102"/>
      <c r="AM39" s="1102"/>
      <c r="AN39" s="1102"/>
      <c r="AO39" s="1102"/>
      <c r="AP39" s="1102"/>
      <c r="AQ39" s="1102"/>
    </row>
    <row r="40" spans="1:43" ht="10.5" customHeight="1" x14ac:dyDescent="0.25">
      <c r="A40" s="72"/>
      <c r="B40" s="72"/>
      <c r="C40" s="72"/>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2"/>
      <c r="AO40" s="72"/>
      <c r="AP40" s="72"/>
      <c r="AQ40" s="72"/>
    </row>
    <row r="41" spans="1:43" ht="10.5" customHeight="1" x14ac:dyDescent="0.25">
      <c r="A41" s="1104" t="s">
        <v>398</v>
      </c>
      <c r="B41" s="1104"/>
      <c r="C41" s="1104"/>
      <c r="D41" s="1104"/>
      <c r="E41" s="1104"/>
      <c r="F41" s="1104"/>
      <c r="G41" s="1104"/>
      <c r="H41" s="1104"/>
      <c r="I41" s="1104"/>
      <c r="J41" s="1104"/>
      <c r="K41" s="1104"/>
      <c r="L41" s="1104"/>
      <c r="M41" s="1104"/>
      <c r="N41" s="1104"/>
      <c r="O41" s="1104"/>
      <c r="P41" s="1104"/>
      <c r="Q41" s="1104"/>
      <c r="R41" s="1104"/>
      <c r="S41" s="1104"/>
      <c r="T41" s="1104"/>
      <c r="U41" s="1104"/>
      <c r="V41" s="1104"/>
      <c r="W41" s="1104"/>
      <c r="X41" s="1104"/>
      <c r="Y41" s="1104"/>
      <c r="Z41" s="1104"/>
      <c r="AA41" s="1104"/>
      <c r="AB41" s="1104"/>
      <c r="AC41" s="1104"/>
      <c r="AD41" s="1104"/>
      <c r="AE41" s="1104"/>
      <c r="AF41" s="1104"/>
      <c r="AG41" s="1104"/>
      <c r="AH41" s="1104"/>
      <c r="AI41" s="1104"/>
      <c r="AJ41" s="1104"/>
      <c r="AK41" s="1104"/>
      <c r="AL41" s="1104"/>
      <c r="AM41" s="1104"/>
      <c r="AN41" s="1104"/>
      <c r="AO41" s="1104"/>
      <c r="AP41" s="1104"/>
      <c r="AQ41" s="1104"/>
    </row>
    <row r="42" spans="1:43" ht="11.25" customHeight="1" x14ac:dyDescent="0.25">
      <c r="A42" s="1102" t="s">
        <v>399</v>
      </c>
      <c r="B42" s="1102"/>
      <c r="C42" s="1102"/>
      <c r="D42" s="1102"/>
      <c r="E42" s="1102"/>
      <c r="F42" s="1102"/>
      <c r="G42" s="1102"/>
      <c r="H42" s="1102"/>
      <c r="I42" s="1102"/>
      <c r="J42" s="1102"/>
      <c r="K42" s="1102"/>
      <c r="L42" s="1102"/>
      <c r="M42" s="1102"/>
      <c r="N42" s="1102"/>
      <c r="O42" s="1102"/>
      <c r="P42" s="1102"/>
      <c r="Q42" s="1102"/>
      <c r="R42" s="1102"/>
      <c r="S42" s="1102"/>
      <c r="T42" s="1102"/>
      <c r="U42" s="1102"/>
      <c r="V42" s="1102"/>
      <c r="W42" s="1102"/>
      <c r="X42" s="1102"/>
      <c r="Y42" s="1102"/>
      <c r="Z42" s="1102"/>
      <c r="AA42" s="1102"/>
      <c r="AB42" s="1102"/>
      <c r="AC42" s="1102"/>
      <c r="AD42" s="1102"/>
      <c r="AE42" s="1102"/>
      <c r="AF42" s="1102"/>
      <c r="AG42" s="1102"/>
      <c r="AH42" s="1102"/>
      <c r="AI42" s="1102"/>
      <c r="AJ42" s="1102"/>
      <c r="AK42" s="1102"/>
      <c r="AL42" s="1102"/>
      <c r="AM42" s="1102"/>
      <c r="AN42" s="1102"/>
      <c r="AO42" s="1102"/>
      <c r="AP42" s="1102"/>
      <c r="AQ42" s="1102"/>
    </row>
    <row r="43" spans="1:43" ht="10.35" customHeight="1" x14ac:dyDescent="0.25">
      <c r="A43" s="73"/>
      <c r="B43" s="73"/>
      <c r="C43" s="73"/>
      <c r="D43" s="73"/>
      <c r="E43" s="73"/>
      <c r="F43" s="73"/>
      <c r="G43" s="73"/>
      <c r="H43" s="73"/>
      <c r="I43" s="73"/>
      <c r="J43" s="73"/>
      <c r="K43" s="73"/>
      <c r="L43" s="73"/>
      <c r="M43" s="73"/>
      <c r="N43" s="73"/>
      <c r="O43" s="73"/>
      <c r="P43" s="73"/>
      <c r="Q43" s="73"/>
      <c r="R43" s="73"/>
      <c r="S43" s="73"/>
      <c r="T43" s="73"/>
      <c r="U43" s="73"/>
      <c r="V43" s="73"/>
      <c r="W43" s="73"/>
      <c r="X43" s="73"/>
      <c r="Y43" s="73"/>
      <c r="Z43" s="73"/>
      <c r="AA43" s="73"/>
      <c r="AB43" s="73"/>
      <c r="AC43" s="73"/>
      <c r="AD43" s="73"/>
      <c r="AE43" s="73"/>
      <c r="AF43" s="73"/>
      <c r="AG43" s="73"/>
      <c r="AH43" s="73"/>
      <c r="AI43" s="73"/>
      <c r="AJ43" s="73"/>
      <c r="AK43" s="73"/>
      <c r="AL43" s="73"/>
      <c r="AM43" s="73"/>
      <c r="AN43" s="73"/>
      <c r="AO43" s="73"/>
      <c r="AP43" s="73"/>
      <c r="AQ43" s="73"/>
    </row>
    <row r="44" spans="1:43" ht="10.35" customHeight="1" x14ac:dyDescent="0.25">
      <c r="A44" s="1102" t="s">
        <v>402</v>
      </c>
      <c r="B44" s="1102"/>
      <c r="C44" s="1102"/>
      <c r="D44" s="1102"/>
      <c r="E44" s="1102"/>
      <c r="F44" s="1102"/>
      <c r="G44" s="1102"/>
      <c r="H44" s="1102"/>
      <c r="I44" s="1102"/>
      <c r="J44" s="1102"/>
      <c r="K44" s="1102"/>
      <c r="L44" s="1102"/>
      <c r="M44" s="1102"/>
      <c r="N44" s="1102"/>
      <c r="O44" s="1102"/>
      <c r="P44" s="1102"/>
      <c r="Q44" s="1102"/>
      <c r="R44" s="1102"/>
      <c r="S44" s="1102"/>
      <c r="T44" s="1102"/>
      <c r="U44" s="1102"/>
      <c r="V44" s="1102"/>
      <c r="W44" s="1102"/>
      <c r="X44" s="1102"/>
      <c r="Y44" s="1102"/>
      <c r="Z44" s="1102"/>
      <c r="AA44" s="1102"/>
      <c r="AB44" s="1102"/>
      <c r="AC44" s="1102"/>
      <c r="AD44" s="1102"/>
      <c r="AE44" s="1102"/>
      <c r="AF44" s="1102"/>
      <c r="AG44" s="1102"/>
      <c r="AH44" s="1102"/>
      <c r="AI44" s="1102"/>
      <c r="AJ44" s="1102"/>
      <c r="AK44" s="1102"/>
      <c r="AL44" s="1102"/>
      <c r="AM44" s="1102"/>
      <c r="AN44" s="1102"/>
      <c r="AO44" s="1102"/>
      <c r="AP44" s="1102"/>
      <c r="AQ44" s="1102"/>
    </row>
    <row r="45" spans="1:43" ht="10.35" customHeight="1" x14ac:dyDescent="0.25">
      <c r="A45" s="1104" t="s">
        <v>400</v>
      </c>
      <c r="B45" s="1104"/>
      <c r="C45" s="1104"/>
      <c r="D45" s="1104"/>
      <c r="E45" s="1104"/>
      <c r="F45" s="1104"/>
      <c r="G45" s="1104"/>
      <c r="H45" s="1104"/>
      <c r="I45" s="1104"/>
      <c r="J45" s="1104"/>
      <c r="K45" s="1104"/>
      <c r="L45" s="1104"/>
      <c r="M45" s="1104"/>
      <c r="N45" s="1104"/>
      <c r="O45" s="1104"/>
      <c r="P45" s="1104"/>
      <c r="Q45" s="1104"/>
      <c r="R45" s="1104"/>
      <c r="S45" s="1104"/>
      <c r="T45" s="1104"/>
      <c r="U45" s="1104"/>
      <c r="V45" s="1104"/>
      <c r="W45" s="1104"/>
      <c r="X45" s="1104"/>
      <c r="Y45" s="1104"/>
      <c r="Z45" s="1104"/>
      <c r="AA45" s="1104"/>
      <c r="AB45" s="1104"/>
      <c r="AC45" s="1104"/>
      <c r="AD45" s="1104"/>
      <c r="AE45" s="1104"/>
      <c r="AF45" s="1104"/>
      <c r="AG45" s="1104"/>
      <c r="AH45" s="1104"/>
      <c r="AI45" s="1104"/>
      <c r="AJ45" s="1104"/>
      <c r="AK45" s="1104"/>
      <c r="AL45" s="1104"/>
      <c r="AM45" s="1104"/>
      <c r="AN45" s="1104"/>
      <c r="AO45" s="1104"/>
      <c r="AP45" s="1104"/>
      <c r="AQ45" s="1104"/>
    </row>
    <row r="46" spans="1:43" ht="10.35" customHeight="1" x14ac:dyDescent="0.25">
      <c r="A46" s="1102" t="s">
        <v>401</v>
      </c>
      <c r="B46" s="1102"/>
      <c r="C46" s="1102"/>
      <c r="D46" s="1102"/>
      <c r="E46" s="1102"/>
      <c r="F46" s="1102"/>
      <c r="G46" s="1102"/>
      <c r="H46" s="1102"/>
      <c r="I46" s="1102"/>
      <c r="J46" s="1102"/>
      <c r="K46" s="1102"/>
      <c r="L46" s="1102"/>
      <c r="M46" s="1102"/>
      <c r="N46" s="1102"/>
      <c r="O46" s="1102"/>
      <c r="P46" s="1102"/>
      <c r="Q46" s="1102"/>
      <c r="R46" s="1102"/>
      <c r="S46" s="1102"/>
      <c r="T46" s="1102"/>
      <c r="U46" s="1102"/>
      <c r="V46" s="1102"/>
      <c r="W46" s="1102"/>
      <c r="X46" s="1102"/>
      <c r="Y46" s="1102"/>
      <c r="Z46" s="1102"/>
      <c r="AA46" s="1102"/>
      <c r="AB46" s="1102"/>
      <c r="AC46" s="1102"/>
      <c r="AD46" s="1102"/>
      <c r="AE46" s="1102"/>
      <c r="AF46" s="1102"/>
      <c r="AG46" s="1102"/>
      <c r="AH46" s="1102"/>
      <c r="AI46" s="1102"/>
      <c r="AJ46" s="1102"/>
      <c r="AK46" s="1102"/>
      <c r="AL46" s="1102"/>
      <c r="AM46" s="1102"/>
      <c r="AN46" s="1102"/>
      <c r="AO46" s="1102"/>
      <c r="AP46" s="1102"/>
      <c r="AQ46" s="1102"/>
    </row>
    <row r="47" spans="1:43" ht="9.75" customHeight="1" x14ac:dyDescent="0.25">
      <c r="A47" s="72"/>
      <c r="B47" s="72"/>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2"/>
      <c r="AP47" s="72"/>
      <c r="AQ47" s="72"/>
    </row>
    <row r="48" spans="1:43" ht="15" customHeight="1" x14ac:dyDescent="0.25">
      <c r="A48" s="1102" t="s">
        <v>404</v>
      </c>
      <c r="B48" s="1102"/>
      <c r="C48" s="1102"/>
      <c r="D48" s="1102"/>
      <c r="E48" s="1102"/>
      <c r="F48" s="1102"/>
      <c r="G48" s="1102"/>
      <c r="H48" s="1102"/>
      <c r="I48" s="1102"/>
      <c r="J48" s="1102"/>
      <c r="K48" s="1102"/>
      <c r="L48" s="1102"/>
      <c r="M48" s="1102"/>
      <c r="N48" s="1102"/>
      <c r="O48" s="1102"/>
      <c r="P48" s="1102"/>
      <c r="Q48" s="1102"/>
      <c r="R48" s="1102"/>
      <c r="S48" s="1102"/>
      <c r="T48" s="1102"/>
      <c r="U48" s="1102"/>
      <c r="V48" s="1102"/>
      <c r="W48" s="1102"/>
      <c r="X48" s="1102"/>
      <c r="Y48" s="1102"/>
      <c r="Z48" s="1102"/>
      <c r="AA48" s="1102"/>
      <c r="AB48" s="1102"/>
      <c r="AC48" s="1102"/>
      <c r="AD48" s="1102"/>
      <c r="AE48" s="1102"/>
      <c r="AF48" s="1102"/>
      <c r="AG48" s="1102"/>
      <c r="AH48" s="1102"/>
      <c r="AI48" s="1102"/>
      <c r="AJ48" s="1102"/>
      <c r="AK48" s="1102"/>
      <c r="AL48" s="1102"/>
      <c r="AM48" s="1102"/>
      <c r="AN48" s="1102"/>
      <c r="AO48" s="1102"/>
      <c r="AP48" s="1102"/>
      <c r="AQ48" s="1102"/>
    </row>
    <row r="49" spans="1:43" ht="15" customHeight="1" x14ac:dyDescent="0.25">
      <c r="A49" s="1099" t="s">
        <v>405</v>
      </c>
      <c r="B49" s="1099"/>
      <c r="C49" s="1099"/>
      <c r="D49" s="1099"/>
      <c r="E49" s="1099"/>
      <c r="F49" s="1099"/>
      <c r="G49" s="1099"/>
      <c r="H49" s="1099"/>
      <c r="I49" s="1099"/>
      <c r="J49" s="1099"/>
      <c r="K49" s="1099"/>
      <c r="L49" s="1099"/>
      <c r="M49" s="1099"/>
      <c r="N49" s="1099"/>
      <c r="O49" s="1099"/>
      <c r="P49" s="1099"/>
      <c r="Q49" s="1099"/>
      <c r="R49" s="1099"/>
      <c r="S49" s="1099"/>
      <c r="T49" s="1099"/>
      <c r="U49" s="1099"/>
      <c r="V49" s="1099"/>
      <c r="W49" s="1099"/>
      <c r="X49" s="1099"/>
      <c r="Y49" s="1099"/>
      <c r="Z49" s="1099"/>
      <c r="AA49" s="1099"/>
      <c r="AB49" s="1099"/>
      <c r="AC49" s="1099"/>
      <c r="AD49" s="1099"/>
      <c r="AE49" s="1099"/>
      <c r="AF49" s="1099"/>
      <c r="AG49" s="1099"/>
      <c r="AH49" s="1099"/>
      <c r="AI49" s="1099"/>
      <c r="AJ49" s="1099"/>
      <c r="AK49" s="1099"/>
      <c r="AL49" s="1099"/>
      <c r="AM49" s="1099"/>
      <c r="AN49" s="1099"/>
      <c r="AO49" s="1099"/>
      <c r="AP49" s="1099"/>
      <c r="AQ49" s="1099"/>
    </row>
    <row r="50" spans="1:43" x14ac:dyDescent="0.25">
      <c r="A50" s="74"/>
      <c r="B50" s="74"/>
      <c r="C50" s="7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c r="AM50" s="74"/>
      <c r="AN50" s="74"/>
      <c r="AO50" s="74"/>
      <c r="AP50" s="74"/>
      <c r="AQ50" s="74"/>
    </row>
    <row r="51" spans="1:43" ht="15" customHeight="1" x14ac:dyDescent="0.25">
      <c r="A51" s="1100" t="s">
        <v>477</v>
      </c>
      <c r="B51" s="1100"/>
      <c r="C51" s="1100"/>
      <c r="D51" s="1100"/>
      <c r="E51" s="1100"/>
      <c r="F51" s="1100"/>
      <c r="G51" s="1100"/>
      <c r="H51" s="1100"/>
      <c r="I51" s="1100"/>
      <c r="J51" s="1100"/>
      <c r="K51" s="1100"/>
      <c r="L51" s="1100"/>
      <c r="M51" s="1100"/>
      <c r="N51" s="1100"/>
      <c r="O51" s="1100"/>
      <c r="P51" s="1100"/>
      <c r="Q51" s="1100"/>
      <c r="R51" s="1100"/>
      <c r="S51" s="1100"/>
      <c r="T51" s="1103" t="str">
        <f>'CARGAR datos'!E43</f>
        <v>Otras.</v>
      </c>
      <c r="U51" s="1099"/>
      <c r="V51" s="1099"/>
      <c r="W51" s="1099"/>
      <c r="X51" s="1099"/>
      <c r="Y51" s="1099"/>
      <c r="Z51" s="1099"/>
      <c r="AA51" s="1099"/>
      <c r="AB51" s="1099"/>
      <c r="AC51" s="1099"/>
      <c r="AD51" s="1099"/>
      <c r="AE51" s="1099"/>
      <c r="AF51" s="1099"/>
      <c r="AG51" s="1099"/>
      <c r="AH51" s="1099"/>
      <c r="AI51" s="1099"/>
      <c r="AJ51" s="1099"/>
      <c r="AK51" s="1099"/>
      <c r="AL51" s="1099"/>
      <c r="AM51" s="1099"/>
      <c r="AN51" s="1099"/>
      <c r="AO51" s="1099"/>
      <c r="AP51" s="1099"/>
      <c r="AQ51" s="1099"/>
    </row>
    <row r="52" spans="1:43" x14ac:dyDescent="0.25">
      <c r="A52" s="1099"/>
      <c r="B52" s="1099"/>
      <c r="C52" s="1099"/>
      <c r="D52" s="1099"/>
      <c r="E52" s="1099"/>
      <c r="F52" s="1099"/>
      <c r="G52" s="1099"/>
      <c r="H52" s="1099"/>
      <c r="I52" s="1099"/>
      <c r="J52" s="1099"/>
      <c r="K52" s="1099"/>
      <c r="L52" s="1099"/>
      <c r="M52" s="1099"/>
      <c r="N52" s="1099"/>
      <c r="O52" s="1099"/>
      <c r="P52" s="1099"/>
      <c r="Q52" s="1099"/>
      <c r="R52" s="1099"/>
      <c r="S52" s="1099"/>
      <c r="T52" s="1099"/>
      <c r="U52" s="1099"/>
      <c r="V52" s="1099"/>
      <c r="W52" s="1099"/>
      <c r="X52" s="1099"/>
      <c r="Y52" s="1099"/>
      <c r="Z52" s="1099"/>
      <c r="AA52" s="1099"/>
      <c r="AB52" s="1099"/>
      <c r="AC52" s="1099"/>
      <c r="AD52" s="1099"/>
      <c r="AE52" s="1099"/>
      <c r="AF52" s="1099"/>
      <c r="AG52" s="1099"/>
      <c r="AH52" s="1099"/>
      <c r="AI52" s="1099"/>
      <c r="AJ52" s="1099"/>
      <c r="AK52" s="1099"/>
      <c r="AL52" s="1099"/>
      <c r="AM52" s="1099"/>
      <c r="AN52" s="1099"/>
      <c r="AO52" s="1099"/>
      <c r="AP52" s="1099"/>
      <c r="AQ52" s="12"/>
    </row>
    <row r="53" spans="1:43" ht="15" customHeight="1" x14ac:dyDescent="0.25">
      <c r="A53" s="1100" t="s">
        <v>981</v>
      </c>
      <c r="B53" s="1100"/>
      <c r="C53" s="1100"/>
      <c r="D53" s="1100"/>
      <c r="E53" s="1100"/>
      <c r="F53" s="1100"/>
      <c r="G53" s="1100"/>
      <c r="H53" s="1100"/>
      <c r="I53" s="1100"/>
      <c r="J53" s="1100"/>
      <c r="K53" s="1100"/>
      <c r="L53" s="1100"/>
      <c r="M53" s="1100"/>
      <c r="N53" s="1100"/>
      <c r="O53" s="1100"/>
      <c r="P53" s="1100"/>
      <c r="Q53" s="1100"/>
      <c r="R53" s="1100"/>
      <c r="S53" s="1100"/>
      <c r="T53" s="1100"/>
      <c r="U53" s="1100"/>
      <c r="V53" s="1100"/>
      <c r="W53" s="1100"/>
      <c r="X53" s="1100"/>
      <c r="Y53" s="1100"/>
      <c r="Z53" s="1100"/>
      <c r="AA53" s="1100"/>
      <c r="AB53" s="1100"/>
      <c r="AC53" s="1100"/>
      <c r="AD53" s="1100"/>
      <c r="AE53" s="1100"/>
      <c r="AF53" s="1100"/>
      <c r="AG53" s="1100"/>
      <c r="AH53" s="1100"/>
      <c r="AI53" s="1100" t="str">
        <f>'CARGAR datos'!F39</f>
        <v>AMPLIATORIO</v>
      </c>
      <c r="AJ53" s="1100"/>
      <c r="AK53" s="1100"/>
      <c r="AL53" s="1100"/>
      <c r="AM53" s="1100"/>
      <c r="AN53" s="75" t="s">
        <v>169</v>
      </c>
      <c r="AO53" s="75"/>
      <c r="AP53" s="75"/>
      <c r="AQ53" s="12"/>
    </row>
    <row r="54" spans="1:43" x14ac:dyDescent="0.25">
      <c r="A54" s="75"/>
      <c r="B54" s="75"/>
      <c r="C54" s="75"/>
      <c r="D54" s="75"/>
      <c r="E54" s="75"/>
      <c r="F54" s="75"/>
      <c r="G54" s="75"/>
      <c r="H54" s="75"/>
      <c r="I54" s="75"/>
      <c r="J54" s="75"/>
      <c r="K54" s="75"/>
      <c r="L54" s="75"/>
      <c r="M54" s="75"/>
      <c r="N54" s="75"/>
      <c r="O54" s="75"/>
      <c r="P54" s="75"/>
      <c r="Q54" s="75"/>
      <c r="R54" s="75"/>
      <c r="S54" s="75"/>
      <c r="T54" s="75"/>
      <c r="U54" s="75"/>
      <c r="V54" s="75"/>
      <c r="W54" s="75"/>
      <c r="X54" s="75"/>
      <c r="Y54" s="75"/>
      <c r="Z54" s="75"/>
      <c r="AA54" s="75"/>
      <c r="AB54" s="75"/>
      <c r="AC54" s="75"/>
      <c r="AD54" s="75"/>
      <c r="AE54" s="75"/>
      <c r="AF54" s="75"/>
      <c r="AG54" s="75"/>
      <c r="AH54" s="75"/>
      <c r="AI54" s="75"/>
      <c r="AJ54" s="75"/>
      <c r="AK54" s="75"/>
      <c r="AL54" s="75"/>
      <c r="AM54" s="75"/>
      <c r="AN54" s="75"/>
      <c r="AO54" s="75"/>
      <c r="AP54" s="75"/>
      <c r="AQ54" s="12"/>
    </row>
    <row r="55" spans="1:43" ht="15" customHeight="1" x14ac:dyDescent="0.25">
      <c r="A55" s="1099" t="s">
        <v>403</v>
      </c>
      <c r="B55" s="1099"/>
      <c r="C55" s="1099"/>
      <c r="D55" s="1099"/>
      <c r="E55" s="1099"/>
      <c r="F55" s="1099"/>
      <c r="G55" s="1099"/>
      <c r="H55" s="1099"/>
      <c r="I55" s="1099"/>
      <c r="J55" s="1099"/>
      <c r="K55" s="1099"/>
      <c r="L55" s="1099"/>
      <c r="M55" s="1099"/>
      <c r="N55" s="1099"/>
      <c r="O55" s="1099"/>
      <c r="P55" s="1099"/>
      <c r="Q55" s="1099"/>
      <c r="R55" s="1099"/>
      <c r="S55" s="1099"/>
      <c r="T55" s="1099"/>
      <c r="U55" s="1099"/>
      <c r="V55" s="1099"/>
      <c r="W55" s="1099"/>
      <c r="X55" s="1099"/>
      <c r="Y55" s="1099"/>
      <c r="Z55" s="1099"/>
      <c r="AA55" s="1099"/>
      <c r="AB55" s="1099"/>
      <c r="AC55" s="1099"/>
      <c r="AD55" s="1099"/>
      <c r="AE55" s="1099"/>
      <c r="AF55" s="1099"/>
      <c r="AG55" s="1099"/>
      <c r="AH55" s="1099"/>
      <c r="AI55" s="1099"/>
      <c r="AJ55" s="1099"/>
      <c r="AK55" s="1099"/>
      <c r="AL55" s="1099"/>
      <c r="AM55" s="1099"/>
      <c r="AN55" s="1099"/>
      <c r="AO55" s="1099"/>
      <c r="AP55" s="1099"/>
      <c r="AQ55" s="12"/>
    </row>
    <row r="56" spans="1:43" ht="15" customHeight="1" x14ac:dyDescent="0.25">
      <c r="A56" s="1100" t="s">
        <v>198</v>
      </c>
      <c r="B56" s="1100"/>
      <c r="C56" s="1100"/>
      <c r="D56" s="1100"/>
      <c r="E56" s="1100"/>
      <c r="F56" s="1100"/>
      <c r="G56" s="1100"/>
      <c r="H56" s="1100"/>
      <c r="I56" s="1100"/>
      <c r="J56" s="1100"/>
      <c r="K56" s="1100"/>
      <c r="L56" s="1100"/>
      <c r="M56" s="1100"/>
      <c r="N56" s="1100"/>
      <c r="O56" s="1100"/>
      <c r="P56" s="1100"/>
      <c r="Q56" s="1100"/>
      <c r="R56" s="1100"/>
      <c r="S56" s="1100"/>
      <c r="T56" s="1100" t="str">
        <f>'CARGAR datos'!F37</f>
        <v>BAHIA BLANCA</v>
      </c>
      <c r="U56" s="1100"/>
      <c r="V56" s="1100"/>
      <c r="W56" s="1100"/>
      <c r="X56" s="1100"/>
      <c r="Y56" s="1100"/>
      <c r="Z56" s="1100"/>
      <c r="AA56" s="75"/>
      <c r="AB56" s="75"/>
      <c r="AC56" s="75"/>
      <c r="AD56" s="75"/>
      <c r="AE56" s="75"/>
      <c r="AF56" s="75"/>
      <c r="AG56" s="75"/>
      <c r="AH56" s="75"/>
      <c r="AI56" s="75"/>
      <c r="AJ56" s="75"/>
      <c r="AK56" s="75"/>
      <c r="AL56" s="75"/>
      <c r="AM56" s="75"/>
      <c r="AN56" s="75"/>
      <c r="AO56" s="75"/>
      <c r="AP56" s="75"/>
      <c r="AQ56" s="75"/>
    </row>
    <row r="57" spans="1:43" ht="1.5" customHeight="1" x14ac:dyDescent="0.25">
      <c r="A57" s="1101"/>
      <c r="B57" s="1101"/>
      <c r="C57" s="1101"/>
      <c r="D57" s="1101"/>
      <c r="E57" s="1101"/>
      <c r="F57" s="1101"/>
      <c r="G57" s="1101"/>
      <c r="H57" s="1101"/>
      <c r="I57" s="1101"/>
      <c r="J57" s="1101"/>
      <c r="K57" s="1101"/>
      <c r="L57" s="1101"/>
      <c r="M57" s="1101"/>
      <c r="N57" s="1101"/>
      <c r="O57" s="1083"/>
      <c r="P57" s="1083"/>
      <c r="Q57" s="1083"/>
      <c r="R57" s="1083"/>
      <c r="S57" s="1083"/>
      <c r="T57" s="1083"/>
      <c r="U57" s="1083"/>
      <c r="V57" s="1083"/>
      <c r="W57" s="1083"/>
      <c r="X57" s="4"/>
      <c r="Y57" s="4"/>
      <c r="Z57" s="4"/>
      <c r="AA57" s="4"/>
      <c r="AB57" s="4"/>
      <c r="AC57" s="4"/>
      <c r="AD57" s="4"/>
      <c r="AE57" s="4"/>
      <c r="AF57" s="4"/>
      <c r="AG57" s="4"/>
      <c r="AH57" s="4"/>
      <c r="AI57" s="4"/>
      <c r="AJ57" s="4"/>
      <c r="AK57" s="4"/>
      <c r="AL57" s="4"/>
      <c r="AM57" s="4"/>
      <c r="AN57" s="4"/>
      <c r="AO57" s="4"/>
      <c r="AP57" s="4"/>
      <c r="AQ57" s="12"/>
    </row>
    <row r="58" spans="1:43" ht="11.25" customHeight="1" x14ac:dyDescent="0.25">
      <c r="A58" s="4"/>
      <c r="B58" s="4"/>
      <c r="C58" s="4"/>
      <c r="D58" s="4"/>
      <c r="E58" s="395"/>
      <c r="F58" s="1110">
        <f>'CARGAR datos'!L10</f>
        <v>0</v>
      </c>
      <c r="G58" s="1110"/>
      <c r="H58" s="1110"/>
      <c r="I58" s="1110"/>
      <c r="J58" s="1110"/>
      <c r="K58" s="1110"/>
      <c r="L58" s="1110"/>
      <c r="M58" s="1110"/>
      <c r="N58" s="1110"/>
      <c r="O58" s="1110"/>
      <c r="P58" s="1110"/>
      <c r="Q58" s="1110"/>
      <c r="R58" s="1110"/>
      <c r="S58" s="1110"/>
      <c r="T58" s="1110"/>
      <c r="U58" s="1110"/>
      <c r="V58" s="4"/>
      <c r="W58" s="4"/>
      <c r="X58" s="4"/>
      <c r="Y58" s="4"/>
      <c r="Z58" s="1110">
        <f>'CARGAR datos'!I10</f>
        <v>0</v>
      </c>
      <c r="AA58" s="1110"/>
      <c r="AB58" s="1110"/>
      <c r="AC58" s="1110"/>
      <c r="AD58" s="1110"/>
      <c r="AE58" s="1110"/>
      <c r="AF58" s="1110"/>
      <c r="AG58" s="1110"/>
      <c r="AH58" s="1110"/>
      <c r="AI58" s="1110"/>
      <c r="AJ58" s="1110"/>
      <c r="AK58" s="1110"/>
      <c r="AL58" s="1110"/>
      <c r="AM58" s="1110"/>
      <c r="AN58" s="1110"/>
      <c r="AO58" s="4"/>
      <c r="AP58" s="4"/>
      <c r="AQ58" s="12"/>
    </row>
    <row r="59" spans="1:43" ht="11.25" customHeight="1" x14ac:dyDescent="0.25">
      <c r="A59" s="4"/>
      <c r="B59" s="4"/>
      <c r="C59" s="4"/>
      <c r="D59" s="4"/>
      <c r="E59" s="395"/>
      <c r="F59" s="1110"/>
      <c r="G59" s="1110"/>
      <c r="H59" s="1110"/>
      <c r="I59" s="1110"/>
      <c r="J59" s="1110"/>
      <c r="K59" s="1110"/>
      <c r="L59" s="1110"/>
      <c r="M59" s="1110"/>
      <c r="N59" s="1110"/>
      <c r="O59" s="1110"/>
      <c r="P59" s="1110"/>
      <c r="Q59" s="1110"/>
      <c r="R59" s="1110"/>
      <c r="S59" s="1110"/>
      <c r="T59" s="1110"/>
      <c r="U59" s="1110"/>
      <c r="V59" s="4"/>
      <c r="W59" s="4"/>
      <c r="X59" s="4"/>
      <c r="Y59" s="4"/>
      <c r="Z59" s="1110"/>
      <c r="AA59" s="1110"/>
      <c r="AB59" s="1110"/>
      <c r="AC59" s="1110"/>
      <c r="AD59" s="1110"/>
      <c r="AE59" s="1110"/>
      <c r="AF59" s="1110"/>
      <c r="AG59" s="1110"/>
      <c r="AH59" s="1110"/>
      <c r="AI59" s="1110"/>
      <c r="AJ59" s="1110"/>
      <c r="AK59" s="1110"/>
      <c r="AL59" s="1110"/>
      <c r="AM59" s="1110"/>
      <c r="AN59" s="1110"/>
      <c r="AO59" s="4"/>
      <c r="AP59" s="4"/>
      <c r="AQ59" s="12"/>
    </row>
    <row r="60" spans="1:43" ht="11.25" customHeight="1" x14ac:dyDescent="0.25">
      <c r="A60" s="4"/>
      <c r="B60" s="4"/>
      <c r="C60" s="4"/>
      <c r="D60" s="4"/>
      <c r="E60" s="395"/>
      <c r="F60" s="1110"/>
      <c r="G60" s="1110"/>
      <c r="H60" s="1110"/>
      <c r="I60" s="1110"/>
      <c r="J60" s="1110"/>
      <c r="K60" s="1110"/>
      <c r="L60" s="1110"/>
      <c r="M60" s="1110"/>
      <c r="N60" s="1110"/>
      <c r="O60" s="1110"/>
      <c r="P60" s="1110"/>
      <c r="Q60" s="1110"/>
      <c r="R60" s="1110"/>
      <c r="S60" s="1110"/>
      <c r="T60" s="1110"/>
      <c r="U60" s="1110"/>
      <c r="V60" s="4"/>
      <c r="W60" s="4"/>
      <c r="X60" s="4"/>
      <c r="Y60" s="4"/>
      <c r="Z60" s="1110"/>
      <c r="AA60" s="1110"/>
      <c r="AB60" s="1110"/>
      <c r="AC60" s="1110"/>
      <c r="AD60" s="1110"/>
      <c r="AE60" s="1110"/>
      <c r="AF60" s="1110"/>
      <c r="AG60" s="1110"/>
      <c r="AH60" s="1110"/>
      <c r="AI60" s="1110"/>
      <c r="AJ60" s="1110"/>
      <c r="AK60" s="1110"/>
      <c r="AL60" s="1110"/>
      <c r="AM60" s="1110"/>
      <c r="AN60" s="1110"/>
      <c r="AO60" s="4"/>
      <c r="AP60" s="4"/>
      <c r="AQ60" s="12"/>
    </row>
    <row r="61" spans="1:43" x14ac:dyDescent="0.25">
      <c r="A61" s="4"/>
      <c r="B61" s="4"/>
      <c r="C61" s="4"/>
      <c r="D61" s="4"/>
      <c r="E61" s="395"/>
      <c r="F61" s="1110"/>
      <c r="G61" s="1110"/>
      <c r="H61" s="1110"/>
      <c r="I61" s="1110"/>
      <c r="J61" s="1110"/>
      <c r="K61" s="1110"/>
      <c r="L61" s="1110"/>
      <c r="M61" s="1110"/>
      <c r="N61" s="1110"/>
      <c r="O61" s="1110"/>
      <c r="P61" s="1110"/>
      <c r="Q61" s="1110"/>
      <c r="R61" s="1110"/>
      <c r="S61" s="1110"/>
      <c r="T61" s="1110"/>
      <c r="U61" s="1110"/>
      <c r="V61" s="4"/>
      <c r="W61" s="4"/>
      <c r="X61" s="4"/>
      <c r="Y61" s="4"/>
      <c r="Z61" s="1110"/>
      <c r="AA61" s="1110"/>
      <c r="AB61" s="1110"/>
      <c r="AC61" s="1110"/>
      <c r="AD61" s="1110"/>
      <c r="AE61" s="1110"/>
      <c r="AF61" s="1110"/>
      <c r="AG61" s="1110"/>
      <c r="AH61" s="1110"/>
      <c r="AI61" s="1110"/>
      <c r="AJ61" s="1110"/>
      <c r="AK61" s="1110"/>
      <c r="AL61" s="1110"/>
      <c r="AM61" s="1110"/>
      <c r="AN61" s="1110"/>
      <c r="AO61" s="4"/>
      <c r="AP61" s="4"/>
      <c r="AQ61" s="12"/>
    </row>
    <row r="62" spans="1:43" x14ac:dyDescent="0.25">
      <c r="A62" s="4"/>
      <c r="B62" s="4"/>
      <c r="C62" s="4"/>
      <c r="D62" s="4"/>
      <c r="E62" s="395"/>
      <c r="F62" s="1110"/>
      <c r="G62" s="1110"/>
      <c r="H62" s="1110"/>
      <c r="I62" s="1110"/>
      <c r="J62" s="1110"/>
      <c r="K62" s="1110"/>
      <c r="L62" s="1110"/>
      <c r="M62" s="1110"/>
      <c r="N62" s="1110"/>
      <c r="O62" s="1110"/>
      <c r="P62" s="1110"/>
      <c r="Q62" s="1110"/>
      <c r="R62" s="1110"/>
      <c r="S62" s="1110"/>
      <c r="T62" s="1110"/>
      <c r="U62" s="1110"/>
      <c r="V62" s="4"/>
      <c r="W62" s="4"/>
      <c r="X62" s="4"/>
      <c r="Y62" s="4"/>
      <c r="Z62" s="1110"/>
      <c r="AA62" s="1110"/>
      <c r="AB62" s="1110"/>
      <c r="AC62" s="1110"/>
      <c r="AD62" s="1110"/>
      <c r="AE62" s="1110"/>
      <c r="AF62" s="1110"/>
      <c r="AG62" s="1110"/>
      <c r="AH62" s="1110"/>
      <c r="AI62" s="1110"/>
      <c r="AJ62" s="1110"/>
      <c r="AK62" s="1110"/>
      <c r="AL62" s="1110"/>
      <c r="AM62" s="1110"/>
      <c r="AN62" s="1110"/>
      <c r="AO62" s="4"/>
      <c r="AP62" s="4"/>
      <c r="AQ62" s="12"/>
    </row>
    <row r="63" spans="1:43" x14ac:dyDescent="0.25">
      <c r="A63" s="1108"/>
      <c r="B63" s="1108"/>
      <c r="C63" s="1108"/>
      <c r="D63" s="1108"/>
      <c r="E63" s="394"/>
      <c r="F63" s="1110"/>
      <c r="G63" s="1110"/>
      <c r="H63" s="1110"/>
      <c r="I63" s="1110"/>
      <c r="J63" s="1110"/>
      <c r="K63" s="1110"/>
      <c r="L63" s="1110"/>
      <c r="M63" s="1110"/>
      <c r="N63" s="1110"/>
      <c r="O63" s="1110"/>
      <c r="P63" s="1110"/>
      <c r="Q63" s="1110"/>
      <c r="R63" s="1110"/>
      <c r="S63" s="1110"/>
      <c r="T63" s="1110"/>
      <c r="U63" s="1110"/>
      <c r="V63" s="4"/>
      <c r="W63" s="4"/>
      <c r="X63" s="4"/>
      <c r="Y63" s="4"/>
      <c r="Z63" s="1110"/>
      <c r="AA63" s="1110"/>
      <c r="AB63" s="1110"/>
      <c r="AC63" s="1110"/>
      <c r="AD63" s="1110"/>
      <c r="AE63" s="1110"/>
      <c r="AF63" s="1110"/>
      <c r="AG63" s="1110"/>
      <c r="AH63" s="1110"/>
      <c r="AI63" s="1110"/>
      <c r="AJ63" s="1110"/>
      <c r="AK63" s="1110"/>
      <c r="AL63" s="1110"/>
      <c r="AM63" s="1110"/>
      <c r="AN63" s="1110"/>
      <c r="AO63" s="4"/>
      <c r="AP63" s="4"/>
      <c r="AQ63" s="12"/>
    </row>
    <row r="64" spans="1:43" x14ac:dyDescent="0.25">
      <c r="A64" s="12"/>
      <c r="B64" s="12"/>
      <c r="C64" s="12"/>
      <c r="D64" s="12"/>
      <c r="E64" s="12"/>
      <c r="F64" s="12"/>
      <c r="G64" s="1109" t="s">
        <v>199</v>
      </c>
      <c r="H64" s="1109"/>
      <c r="I64" s="1109"/>
      <c r="J64" s="1109"/>
      <c r="K64" s="1109"/>
      <c r="L64" s="1109"/>
      <c r="M64" s="1109"/>
      <c r="N64" s="1109"/>
      <c r="O64" s="1109"/>
      <c r="P64" s="1109"/>
      <c r="Q64" s="1109"/>
      <c r="R64" s="1109"/>
      <c r="S64" s="1109"/>
      <c r="T64" s="12"/>
      <c r="U64" s="12"/>
      <c r="V64" s="12"/>
      <c r="W64" s="12"/>
      <c r="X64" s="12"/>
      <c r="Y64" s="12"/>
      <c r="Z64" s="12"/>
      <c r="AA64" s="1109" t="s">
        <v>200</v>
      </c>
      <c r="AB64" s="1109"/>
      <c r="AC64" s="1109"/>
      <c r="AD64" s="1109"/>
      <c r="AE64" s="1109"/>
      <c r="AF64" s="1109"/>
      <c r="AG64" s="1109"/>
      <c r="AH64" s="1109"/>
      <c r="AI64" s="1109"/>
      <c r="AJ64" s="1109"/>
      <c r="AK64" s="1109"/>
      <c r="AL64" s="1109"/>
      <c r="AM64" s="12"/>
      <c r="AN64" s="12"/>
      <c r="AO64" s="12"/>
      <c r="AP64" s="12"/>
      <c r="AQ64" s="12"/>
    </row>
    <row r="65" spans="1:43" x14ac:dyDescent="0.25">
      <c r="A65" s="12"/>
      <c r="B65" s="12"/>
      <c r="C65" s="12"/>
      <c r="D65" s="12"/>
      <c r="E65" s="12"/>
      <c r="F65" s="12"/>
      <c r="G65" s="1086" t="str">
        <f>'CARGAR datos'!E8</f>
        <v>-</v>
      </c>
      <c r="H65" s="1085"/>
      <c r="I65" s="1085"/>
      <c r="J65" s="1085"/>
      <c r="K65" s="1085"/>
      <c r="L65" s="1085"/>
      <c r="M65" s="1085"/>
      <c r="N65" s="1085"/>
      <c r="O65" s="1085"/>
      <c r="P65" s="1085"/>
      <c r="Q65" s="1085"/>
      <c r="R65" s="1085"/>
      <c r="S65" s="1085"/>
      <c r="T65" s="4"/>
      <c r="U65" s="4"/>
      <c r="V65" s="4"/>
      <c r="W65" s="4"/>
      <c r="X65" s="4"/>
      <c r="Y65" s="4"/>
      <c r="Z65" s="4"/>
      <c r="AA65" s="1085" t="str">
        <f>'CARGAR datos'!E19</f>
        <v>-</v>
      </c>
      <c r="AB65" s="1085"/>
      <c r="AC65" s="1085"/>
      <c r="AD65" s="1085"/>
      <c r="AE65" s="1085"/>
      <c r="AF65" s="1085"/>
      <c r="AG65" s="1085"/>
      <c r="AH65" s="1085"/>
      <c r="AI65" s="1085"/>
      <c r="AJ65" s="1085"/>
      <c r="AK65" s="1085"/>
      <c r="AL65" s="1085"/>
      <c r="AM65" s="12"/>
      <c r="AN65" s="12"/>
      <c r="AO65" s="12"/>
      <c r="AP65" s="12"/>
      <c r="AQ65" s="12"/>
    </row>
    <row r="66" spans="1:43" ht="15" customHeight="1" x14ac:dyDescent="0.25">
      <c r="A66" s="12"/>
      <c r="B66" s="12"/>
      <c r="C66" s="12"/>
      <c r="D66" s="12"/>
      <c r="E66" s="12"/>
      <c r="F66" s="63"/>
      <c r="G66" s="12"/>
      <c r="H66" s="1083" t="s">
        <v>162</v>
      </c>
      <c r="I66" s="1083"/>
      <c r="J66" s="1083"/>
      <c r="K66" s="1083"/>
      <c r="L66" s="1083"/>
      <c r="M66" s="1083"/>
      <c r="N66" s="1089" t="str">
        <f>'CARGAR datos'!E10</f>
        <v>-</v>
      </c>
      <c r="O66" s="1089"/>
      <c r="P66" s="1089"/>
      <c r="Q66" s="1089"/>
      <c r="R66" s="1089"/>
      <c r="S66" s="1089"/>
      <c r="T66" s="4"/>
      <c r="U66" s="4"/>
      <c r="V66" s="4"/>
      <c r="W66" s="4"/>
      <c r="X66" s="4"/>
      <c r="Y66" s="4"/>
      <c r="Z66" s="4"/>
      <c r="AA66" s="1107" t="s">
        <v>201</v>
      </c>
      <c r="AB66" s="1107"/>
      <c r="AC66" s="1107"/>
      <c r="AD66" s="1107"/>
      <c r="AE66" s="1107"/>
      <c r="AF66" s="1107"/>
      <c r="AG66" s="1089" t="str">
        <f>'CARGAR datos'!E21</f>
        <v>-</v>
      </c>
      <c r="AH66" s="1089"/>
      <c r="AI66" s="1089"/>
      <c r="AJ66" s="1089"/>
      <c r="AK66" s="1089"/>
      <c r="AL66" s="58"/>
      <c r="AM66" s="12"/>
      <c r="AN66" s="12"/>
      <c r="AO66" s="12"/>
      <c r="AP66" s="12"/>
      <c r="AQ66" s="12"/>
    </row>
    <row r="67" spans="1:43" ht="0.75" customHeight="1" x14ac:dyDescent="0.25">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row>
    <row r="68" spans="1:43" ht="9.75" customHeight="1" x14ac:dyDescent="0.25">
      <c r="A68" s="12"/>
      <c r="B68" s="12"/>
      <c r="C68" s="12"/>
      <c r="D68" s="12"/>
      <c r="E68" s="12"/>
      <c r="F68" s="12"/>
      <c r="G68" s="12"/>
      <c r="H68" s="76"/>
      <c r="I68" s="76"/>
      <c r="J68" s="76"/>
      <c r="K68" s="76"/>
      <c r="L68" s="76"/>
      <c r="M68" s="76"/>
      <c r="N68" s="76"/>
      <c r="O68" s="76"/>
      <c r="P68" s="76"/>
      <c r="Q68" s="76"/>
      <c r="R68" s="76"/>
      <c r="S68" s="76"/>
      <c r="T68" s="76"/>
      <c r="U68" s="12"/>
      <c r="V68" s="12"/>
      <c r="W68" s="12"/>
      <c r="X68" s="12"/>
      <c r="Y68" s="12"/>
      <c r="Z68" s="12"/>
      <c r="AA68" s="76"/>
      <c r="AB68" s="76"/>
      <c r="AC68" s="76"/>
      <c r="AD68" s="76"/>
      <c r="AE68" s="76"/>
      <c r="AF68" s="76"/>
      <c r="AG68" s="76"/>
      <c r="AH68" s="76"/>
      <c r="AI68" s="76"/>
      <c r="AJ68" s="76"/>
      <c r="AK68" s="76"/>
      <c r="AL68" s="76"/>
      <c r="AM68" s="12"/>
      <c r="AN68" s="12"/>
      <c r="AO68" s="12"/>
      <c r="AP68" s="12"/>
      <c r="AQ68" s="12"/>
    </row>
    <row r="69" spans="1:43" hidden="1" x14ac:dyDescent="0.25">
      <c r="A69" s="12"/>
      <c r="B69" s="12"/>
      <c r="C69" s="12"/>
      <c r="D69" s="12"/>
      <c r="E69" s="12"/>
      <c r="F69" s="12"/>
      <c r="G69" s="12"/>
      <c r="H69" s="76"/>
      <c r="I69" s="76"/>
      <c r="J69" s="76"/>
      <c r="K69" s="76"/>
      <c r="L69" s="76"/>
      <c r="M69" s="76"/>
      <c r="N69" s="76"/>
      <c r="O69" s="76"/>
      <c r="P69" s="76"/>
      <c r="Q69" s="76"/>
      <c r="R69" s="76"/>
      <c r="S69" s="76"/>
      <c r="T69" s="76"/>
      <c r="U69" s="12"/>
      <c r="V69" s="12"/>
      <c r="W69" s="12"/>
      <c r="X69" s="12"/>
      <c r="Y69" s="12"/>
      <c r="Z69" s="12"/>
      <c r="AA69" s="76"/>
      <c r="AB69" s="76"/>
      <c r="AC69" s="76"/>
      <c r="AD69" s="76"/>
      <c r="AE69" s="76"/>
      <c r="AF69" s="76"/>
      <c r="AG69" s="76"/>
      <c r="AH69" s="76"/>
      <c r="AI69" s="76"/>
      <c r="AJ69" s="76"/>
      <c r="AK69" s="76"/>
      <c r="AL69" s="76"/>
      <c r="AM69" s="12"/>
      <c r="AN69" s="12"/>
      <c r="AO69" s="12"/>
      <c r="AP69" s="12"/>
      <c r="AQ69" s="12"/>
    </row>
    <row r="70" spans="1:43" hidden="1" x14ac:dyDescent="0.25">
      <c r="A70" s="12"/>
      <c r="B70" s="12"/>
      <c r="C70" s="12"/>
      <c r="D70" s="12"/>
      <c r="E70" s="12"/>
      <c r="F70" s="12"/>
      <c r="G70" s="12"/>
      <c r="H70" s="76"/>
      <c r="I70" s="76"/>
      <c r="J70" s="76"/>
      <c r="K70" s="76"/>
      <c r="L70" s="76"/>
      <c r="M70" s="76"/>
      <c r="N70" s="76"/>
      <c r="O70" s="76"/>
      <c r="P70" s="76"/>
      <c r="Q70" s="76"/>
      <c r="R70" s="76"/>
      <c r="S70" s="76"/>
      <c r="T70" s="76"/>
      <c r="U70" s="12"/>
      <c r="V70" s="12"/>
      <c r="W70" s="12"/>
      <c r="X70" s="12"/>
      <c r="Y70" s="12"/>
      <c r="Z70" s="12"/>
      <c r="AA70" s="76"/>
      <c r="AB70" s="76"/>
      <c r="AC70" s="76"/>
      <c r="AD70" s="76"/>
      <c r="AE70" s="76"/>
      <c r="AF70" s="76"/>
      <c r="AG70" s="76"/>
      <c r="AH70" s="76"/>
      <c r="AI70" s="76"/>
      <c r="AJ70" s="76"/>
      <c r="AK70" s="76"/>
      <c r="AL70" s="76"/>
      <c r="AM70" s="12"/>
      <c r="AN70" s="12"/>
      <c r="AO70" s="12"/>
      <c r="AP70" s="12"/>
      <c r="AQ70" s="12"/>
    </row>
    <row r="71" spans="1:43" x14ac:dyDescent="0.25">
      <c r="A71" s="12"/>
      <c r="B71" s="12"/>
      <c r="C71" s="12"/>
      <c r="D71" s="12"/>
      <c r="E71" s="12"/>
      <c r="F71" s="12"/>
      <c r="G71" s="12"/>
      <c r="H71" s="76"/>
      <c r="I71" s="76"/>
      <c r="J71" s="76"/>
      <c r="K71" s="76"/>
      <c r="L71" s="76"/>
      <c r="M71" s="76"/>
      <c r="N71" s="76"/>
      <c r="O71" s="76"/>
      <c r="P71" s="76"/>
      <c r="Q71" s="76"/>
      <c r="R71" s="76"/>
      <c r="S71" s="76"/>
      <c r="T71" s="76"/>
      <c r="U71" s="12"/>
      <c r="V71" s="12"/>
      <c r="W71" s="12"/>
      <c r="X71" s="12"/>
      <c r="Y71" s="12"/>
      <c r="Z71" s="12"/>
      <c r="AA71" s="76"/>
      <c r="AB71" s="76"/>
      <c r="AC71" s="76"/>
      <c r="AD71" s="76"/>
      <c r="AE71" s="76"/>
      <c r="AF71" s="76"/>
      <c r="AG71" s="76"/>
      <c r="AH71" s="76"/>
      <c r="AI71" s="76"/>
      <c r="AJ71" s="76"/>
      <c r="AK71" s="76"/>
      <c r="AL71" s="76"/>
      <c r="AM71" s="12"/>
      <c r="AN71" s="12"/>
      <c r="AO71" s="12"/>
      <c r="AP71" s="12"/>
      <c r="AQ71" s="12"/>
    </row>
    <row r="72" spans="1:43" x14ac:dyDescent="0.25">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row>
  </sheetData>
  <sheetProtection algorithmName="SHA-512" hashValue="D1svEG6pWIRZpX9hsTvqRCrVPSHiuh26Kos5DHfoSPOB59y6NIZ56PehAEjBh+ySGjIp2PtVUU5eC4ugrNDE9g==" saltValue="cySLtgZoK8ABO1okj6/HtQ==" spinCount="100000" sheet="1" scenarios="1" selectLockedCells="1"/>
  <mergeCells count="130">
    <mergeCell ref="H66:M66"/>
    <mergeCell ref="N66:S66"/>
    <mergeCell ref="AA66:AF66"/>
    <mergeCell ref="AG66:AK66"/>
    <mergeCell ref="A63:D63"/>
    <mergeCell ref="G64:S64"/>
    <mergeCell ref="AA64:AL64"/>
    <mergeCell ref="G65:S65"/>
    <mergeCell ref="AA65:AL65"/>
    <mergeCell ref="F58:U63"/>
    <mergeCell ref="Z58:AN63"/>
    <mergeCell ref="A38:AQ38"/>
    <mergeCell ref="A39:AQ39"/>
    <mergeCell ref="A41:AQ41"/>
    <mergeCell ref="A42:AQ42"/>
    <mergeCell ref="A44:AQ44"/>
    <mergeCell ref="A45:AQ45"/>
    <mergeCell ref="AM34:AP34"/>
    <mergeCell ref="A35:AP35"/>
    <mergeCell ref="A36:AP36"/>
    <mergeCell ref="D34:AL34"/>
    <mergeCell ref="A55:AP55"/>
    <mergeCell ref="A56:S56"/>
    <mergeCell ref="T56:Z56"/>
    <mergeCell ref="A57:N57"/>
    <mergeCell ref="O57:W57"/>
    <mergeCell ref="A46:AQ46"/>
    <mergeCell ref="A48:AQ48"/>
    <mergeCell ref="A49:AQ49"/>
    <mergeCell ref="A51:S51"/>
    <mergeCell ref="T51:AQ51"/>
    <mergeCell ref="A52:AP52"/>
    <mergeCell ref="A53:AH53"/>
    <mergeCell ref="AI53:AM53"/>
    <mergeCell ref="AB31:AP31"/>
    <mergeCell ref="M20:N20"/>
    <mergeCell ref="T20:V20"/>
    <mergeCell ref="W20:Z20"/>
    <mergeCell ref="A22:AQ25"/>
    <mergeCell ref="A27:AQ27"/>
    <mergeCell ref="A29:J29"/>
    <mergeCell ref="K29:AQ29"/>
    <mergeCell ref="A32:AD32"/>
    <mergeCell ref="A20:C20"/>
    <mergeCell ref="D20:E20"/>
    <mergeCell ref="F20:H20"/>
    <mergeCell ref="I20:J20"/>
    <mergeCell ref="K20:L20"/>
    <mergeCell ref="O20:P20"/>
    <mergeCell ref="Q20:S20"/>
    <mergeCell ref="A31:D31"/>
    <mergeCell ref="E31:Z31"/>
    <mergeCell ref="AP18:AQ18"/>
    <mergeCell ref="AJ18:AO18"/>
    <mergeCell ref="Z18:AI18"/>
    <mergeCell ref="A18:Y18"/>
    <mergeCell ref="A19:W19"/>
    <mergeCell ref="X19:Y19"/>
    <mergeCell ref="Z19:AD19"/>
    <mergeCell ref="AE19:AJ19"/>
    <mergeCell ref="AK19:AQ19"/>
    <mergeCell ref="AB17:AO17"/>
    <mergeCell ref="AP17:AQ17"/>
    <mergeCell ref="AL14:AM14"/>
    <mergeCell ref="AN14:AO14"/>
    <mergeCell ref="AP14:AQ14"/>
    <mergeCell ref="A15:G15"/>
    <mergeCell ref="H15:O15"/>
    <mergeCell ref="P15:AM15"/>
    <mergeCell ref="C17:AA17"/>
    <mergeCell ref="AL13:AM13"/>
    <mergeCell ref="AN13:AO13"/>
    <mergeCell ref="AP13:AQ13"/>
    <mergeCell ref="A14:F14"/>
    <mergeCell ref="G14:M14"/>
    <mergeCell ref="N14:Q14"/>
    <mergeCell ref="R14:AD14"/>
    <mergeCell ref="AE14:AF14"/>
    <mergeCell ref="AG14:AI14"/>
    <mergeCell ref="AJ14:AK14"/>
    <mergeCell ref="A13:M13"/>
    <mergeCell ref="N13:AB13"/>
    <mergeCell ref="AC13:AD13"/>
    <mergeCell ref="AE13:AG13"/>
    <mergeCell ref="AH13:AI13"/>
    <mergeCell ref="AJ13:AK13"/>
    <mergeCell ref="AL11:AQ11"/>
    <mergeCell ref="A12:AA12"/>
    <mergeCell ref="AB12:AI12"/>
    <mergeCell ref="AJ12:AQ12"/>
    <mergeCell ref="AH9:AK9"/>
    <mergeCell ref="AL9:AP9"/>
    <mergeCell ref="A10:L10"/>
    <mergeCell ref="M10:X10"/>
    <mergeCell ref="Y10:AC10"/>
    <mergeCell ref="AD10:AH10"/>
    <mergeCell ref="AI10:AP10"/>
    <mergeCell ref="B9:S9"/>
    <mergeCell ref="T9:U9"/>
    <mergeCell ref="V9:Y9"/>
    <mergeCell ref="Z9:AA9"/>
    <mergeCell ref="AB9:AC9"/>
    <mergeCell ref="AD9:AE9"/>
    <mergeCell ref="AF9:AG9"/>
    <mergeCell ref="A11:R11"/>
    <mergeCell ref="S11:AD11"/>
    <mergeCell ref="AE11:AK11"/>
    <mergeCell ref="A1:AP5"/>
    <mergeCell ref="B6:G6"/>
    <mergeCell ref="H6:M6"/>
    <mergeCell ref="N6:O6"/>
    <mergeCell ref="P6:S6"/>
    <mergeCell ref="U6:X6"/>
    <mergeCell ref="Y6:Z6"/>
    <mergeCell ref="AA6:AB6"/>
    <mergeCell ref="AC6:AD6"/>
    <mergeCell ref="AE6:AQ6"/>
    <mergeCell ref="A7:G7"/>
    <mergeCell ref="H7:M7"/>
    <mergeCell ref="N7:W7"/>
    <mergeCell ref="X7:AQ7"/>
    <mergeCell ref="A8:G8"/>
    <mergeCell ref="H8:N8"/>
    <mergeCell ref="O8:R8"/>
    <mergeCell ref="S8:T8"/>
    <mergeCell ref="U8:W8"/>
    <mergeCell ref="X8:Y8"/>
    <mergeCell ref="Z8:AF8"/>
    <mergeCell ref="AG8:AL8"/>
    <mergeCell ref="AM8:AQ8"/>
  </mergeCells>
  <pageMargins left="0.19791666666666666" right="0.20833333333333334" top="0.19791666666666666"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827F6-C636-41BE-A6A2-E4F72FC21A04}">
  <sheetPr codeName="Hoja4">
    <tabColor theme="2" tint="-9.9978637043366805E-2"/>
    <pageSetUpPr fitToPage="1"/>
  </sheetPr>
  <dimension ref="A1:BT66"/>
  <sheetViews>
    <sheetView showGridLines="0" showRowColHeaders="0" showZeros="0" showRuler="0" topLeftCell="A18" zoomScaleNormal="100" workbookViewId="0">
      <selection activeCell="B54" sqref="B54"/>
    </sheetView>
  </sheetViews>
  <sheetFormatPr baseColWidth="10" defaultRowHeight="15" x14ac:dyDescent="0.25"/>
  <cols>
    <col min="1" max="1" width="2" customWidth="1"/>
    <col min="2" max="5" width="2.140625" customWidth="1"/>
    <col min="6" max="6" width="2" customWidth="1"/>
    <col min="7" max="7" width="1.85546875" customWidth="1"/>
    <col min="8" max="8" width="2.140625" customWidth="1"/>
    <col min="9" max="9" width="2" customWidth="1"/>
    <col min="10" max="10" width="2.28515625" customWidth="1"/>
    <col min="11" max="11" width="2.85546875" customWidth="1"/>
    <col min="12" max="12" width="2.42578125" customWidth="1"/>
    <col min="13" max="13" width="1.85546875" customWidth="1"/>
    <col min="14" max="15" width="2.42578125" customWidth="1"/>
    <col min="16" max="16" width="2" customWidth="1"/>
    <col min="17" max="17" width="1.85546875" customWidth="1"/>
    <col min="18" max="18" width="2" customWidth="1"/>
    <col min="19" max="19" width="2.42578125" customWidth="1"/>
    <col min="20" max="20" width="2.28515625" customWidth="1"/>
    <col min="21" max="21" width="2.42578125" customWidth="1"/>
    <col min="22" max="22" width="1.85546875" customWidth="1"/>
    <col min="23" max="23" width="2.42578125" customWidth="1"/>
    <col min="24" max="24" width="2.140625" customWidth="1"/>
    <col min="25" max="25" width="2.28515625" customWidth="1"/>
    <col min="26" max="26" width="2.140625" customWidth="1"/>
    <col min="27" max="27" width="2.5703125" customWidth="1"/>
    <col min="28" max="28" width="2.140625" customWidth="1"/>
    <col min="29" max="31" width="2.42578125" customWidth="1"/>
    <col min="32" max="32" width="2.140625" customWidth="1"/>
    <col min="33" max="33" width="2.7109375" customWidth="1"/>
    <col min="34" max="35" width="2.5703125" customWidth="1"/>
    <col min="36" max="36" width="2.42578125" customWidth="1"/>
    <col min="37" max="37" width="2.5703125" customWidth="1"/>
    <col min="38" max="39" width="2.85546875" customWidth="1"/>
    <col min="40" max="40" width="2.42578125" customWidth="1"/>
    <col min="41" max="41" width="4.7109375" customWidth="1"/>
    <col min="42" max="42" width="1.42578125" customWidth="1"/>
  </cols>
  <sheetData>
    <row r="1" spans="1:72" x14ac:dyDescent="0.25">
      <c r="A1" s="1050"/>
      <c r="B1" s="1050"/>
      <c r="C1" s="1050"/>
      <c r="D1" s="1050"/>
      <c r="E1" s="1050"/>
      <c r="F1" s="1050"/>
      <c r="G1" s="1050"/>
      <c r="H1" s="1050"/>
      <c r="I1" s="1050"/>
      <c r="J1" s="1050"/>
      <c r="K1" s="1050"/>
      <c r="L1" s="1050"/>
      <c r="M1" s="1050"/>
      <c r="N1" s="1050"/>
      <c r="O1" s="1050"/>
      <c r="P1" s="1050"/>
      <c r="Q1" s="1050"/>
      <c r="R1" s="1050"/>
      <c r="S1" s="1050"/>
      <c r="T1" s="1050"/>
      <c r="U1" s="1050"/>
      <c r="V1" s="1050"/>
      <c r="W1" s="1050"/>
      <c r="X1" s="1050"/>
      <c r="Y1" s="1050"/>
      <c r="Z1" s="1050"/>
      <c r="AA1" s="1050"/>
      <c r="AB1" s="1050"/>
      <c r="AC1" s="1050"/>
      <c r="AD1" s="1050"/>
      <c r="AE1" s="1050"/>
      <c r="AF1" s="1050"/>
      <c r="AG1" s="1050"/>
      <c r="AH1" s="1050"/>
      <c r="AI1" s="1050"/>
      <c r="AJ1" s="1050"/>
      <c r="AK1" s="1050"/>
      <c r="AL1" s="1050"/>
      <c r="AM1" s="1050"/>
      <c r="AN1" s="1050"/>
      <c r="AO1" s="1050"/>
      <c r="AP1" s="1050"/>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row>
    <row r="2" spans="1:72" ht="18" x14ac:dyDescent="0.25">
      <c r="A2" s="1129" t="s">
        <v>202</v>
      </c>
      <c r="B2" s="1129"/>
      <c r="C2" s="1129"/>
      <c r="D2" s="1129"/>
      <c r="E2" s="1129"/>
      <c r="F2" s="1129"/>
      <c r="G2" s="1129"/>
      <c r="H2" s="1129"/>
      <c r="I2" s="1129"/>
      <c r="J2" s="1129"/>
      <c r="K2" s="1129"/>
      <c r="L2" s="1129"/>
      <c r="M2" s="1129"/>
      <c r="N2" s="1129"/>
      <c r="O2" s="1129"/>
      <c r="P2" s="1129"/>
      <c r="Q2" s="1129"/>
      <c r="R2" s="1129"/>
      <c r="S2" s="1129"/>
      <c r="T2" s="1129"/>
      <c r="U2" s="1129"/>
      <c r="V2" s="1129"/>
      <c r="W2" s="1129"/>
      <c r="X2" s="1129"/>
      <c r="Y2" s="1129"/>
      <c r="Z2" s="1129"/>
      <c r="AA2" s="1129"/>
      <c r="AB2" s="1129"/>
      <c r="AC2" s="1129"/>
      <c r="AD2" s="1129"/>
      <c r="AE2" s="1129"/>
      <c r="AF2" s="1129"/>
      <c r="AG2" s="1129"/>
      <c r="AH2" s="1129"/>
      <c r="AI2" s="1129"/>
      <c r="AJ2" s="1129"/>
      <c r="AK2" s="1129"/>
      <c r="AL2" s="1129"/>
      <c r="AM2" s="1129"/>
      <c r="AN2" s="1129"/>
      <c r="AO2" s="1129"/>
      <c r="AP2" s="1129"/>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row>
    <row r="3" spans="1:72" x14ac:dyDescent="0.25">
      <c r="A3" s="1050"/>
      <c r="B3" s="1050"/>
      <c r="C3" s="1050"/>
      <c r="D3" s="1050"/>
      <c r="E3" s="1050"/>
      <c r="F3" s="1050"/>
      <c r="G3" s="1050"/>
      <c r="H3" s="1050"/>
      <c r="I3" s="1050"/>
      <c r="J3" s="1050"/>
      <c r="K3" s="1050"/>
      <c r="L3" s="1050"/>
      <c r="M3" s="1050"/>
      <c r="N3" s="1050"/>
      <c r="O3" s="1050"/>
      <c r="P3" s="1050"/>
      <c r="Q3" s="1050"/>
      <c r="R3" s="1050"/>
      <c r="S3" s="1050"/>
      <c r="T3" s="1050"/>
      <c r="U3" s="1050"/>
      <c r="V3" s="1050"/>
      <c r="W3" s="1050"/>
      <c r="X3" s="1050"/>
      <c r="Y3" s="1050"/>
      <c r="Z3" s="1050"/>
      <c r="AA3" s="1050"/>
      <c r="AB3" s="1050"/>
      <c r="AC3" s="1050"/>
      <c r="AD3" s="1050"/>
      <c r="AE3" s="1050"/>
      <c r="AF3" s="1050"/>
      <c r="AG3" s="1050"/>
      <c r="AH3" s="1050"/>
      <c r="AI3" s="1050"/>
      <c r="AJ3" s="1050"/>
      <c r="AK3" s="1050"/>
      <c r="AL3" s="1050"/>
      <c r="AM3" s="1050"/>
      <c r="AN3" s="1050"/>
      <c r="AO3" s="1050"/>
      <c r="AP3" s="1050"/>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row>
    <row r="4" spans="1:72" ht="16.5" customHeight="1" x14ac:dyDescent="0.25">
      <c r="A4" s="1130" t="s">
        <v>203</v>
      </c>
      <c r="B4" s="1130"/>
      <c r="C4" s="1130"/>
      <c r="D4" s="1130"/>
      <c r="E4" s="1130"/>
      <c r="F4" s="1130"/>
      <c r="G4" s="1130"/>
      <c r="H4" s="1130"/>
      <c r="I4" s="1130"/>
      <c r="J4" s="1130"/>
      <c r="K4" s="1130"/>
      <c r="L4" s="1130"/>
      <c r="M4" s="1130"/>
      <c r="N4" s="1130"/>
      <c r="O4" s="1130"/>
      <c r="P4" s="1130"/>
      <c r="Q4" s="1130"/>
      <c r="R4" s="1130"/>
      <c r="S4" s="1130"/>
      <c r="T4" s="1130"/>
      <c r="U4" s="1130"/>
      <c r="V4" s="1130"/>
      <c r="W4" s="1130"/>
      <c r="X4" s="1130"/>
      <c r="Y4" s="1130"/>
      <c r="Z4" s="1130"/>
      <c r="AA4" s="1130"/>
      <c r="AB4" s="1130"/>
      <c r="AC4" s="1130"/>
      <c r="AD4" s="1130"/>
      <c r="AE4" s="1130"/>
      <c r="AF4" s="1130"/>
      <c r="AG4" s="1130"/>
      <c r="AH4" s="1130"/>
      <c r="AI4" s="1130"/>
      <c r="AJ4" s="1130"/>
      <c r="AK4" s="1130"/>
      <c r="AL4" s="1130"/>
      <c r="AM4" s="1130"/>
      <c r="AN4" s="1130"/>
      <c r="AO4" s="1130"/>
      <c r="AP4" s="1130"/>
      <c r="AQ4" s="12"/>
      <c r="AR4" s="12"/>
      <c r="AS4" s="12"/>
      <c r="AT4" s="12"/>
      <c r="AU4" s="12"/>
      <c r="AV4" s="12"/>
      <c r="AW4" s="12"/>
      <c r="AX4" s="12"/>
      <c r="AY4" s="12"/>
      <c r="AZ4" s="12"/>
      <c r="BA4" s="12"/>
      <c r="BB4" s="12"/>
      <c r="BC4" s="12"/>
      <c r="BD4" s="12"/>
      <c r="BE4" s="12"/>
      <c r="BF4" s="12"/>
      <c r="BG4" s="415" t="str">
        <f>'CARGAR datos p calculos'!$I$54</f>
        <v>NO</v>
      </c>
      <c r="BH4" s="12"/>
      <c r="BI4" s="12"/>
      <c r="BJ4" s="12"/>
      <c r="BK4" s="12"/>
      <c r="BL4" s="12"/>
      <c r="BM4" s="12"/>
      <c r="BN4" s="12"/>
      <c r="BO4" s="12"/>
      <c r="BP4" s="12"/>
      <c r="BQ4" s="12"/>
      <c r="BR4" s="12"/>
      <c r="BS4" s="12"/>
      <c r="BT4" s="12"/>
    </row>
    <row r="5" spans="1:72" x14ac:dyDescent="0.25">
      <c r="A5" s="1131" t="s">
        <v>204</v>
      </c>
      <c r="B5" s="1131"/>
      <c r="C5" s="1131"/>
      <c r="D5" s="1131"/>
      <c r="E5" s="1131"/>
      <c r="F5" s="1131"/>
      <c r="G5" s="1131"/>
      <c r="H5" s="1131"/>
      <c r="I5" s="1131"/>
      <c r="J5" s="1131"/>
      <c r="K5" s="1131"/>
      <c r="L5" s="1131"/>
      <c r="M5" s="1131"/>
      <c r="N5" s="1131"/>
      <c r="O5" s="1131"/>
      <c r="P5" s="1131"/>
      <c r="Q5" s="1131"/>
      <c r="R5" s="1131"/>
      <c r="S5" s="1131"/>
      <c r="T5" s="1131"/>
      <c r="U5" s="1132">
        <f>'CARGAR datos'!I5</f>
        <v>1</v>
      </c>
      <c r="V5" s="1132"/>
      <c r="W5" s="1132"/>
      <c r="X5" s="1132"/>
      <c r="Y5" s="1132"/>
      <c r="Z5" s="1127" t="s">
        <v>205</v>
      </c>
      <c r="AA5" s="1127"/>
      <c r="AB5" s="1127"/>
      <c r="AC5" s="1127"/>
      <c r="AD5" s="1133">
        <f>'CARGAR datos'!L5</f>
        <v>7</v>
      </c>
      <c r="AE5" s="1133"/>
      <c r="AF5" s="1133"/>
      <c r="AG5" s="1133"/>
      <c r="AH5" s="1133"/>
      <c r="AI5" s="7" t="s">
        <v>159</v>
      </c>
      <c r="AJ5" s="1133">
        <f>'CARGAR datos'!N5</f>
        <v>2026</v>
      </c>
      <c r="AK5" s="1133"/>
      <c r="AL5" s="1134" t="s">
        <v>206</v>
      </c>
      <c r="AM5" s="1134"/>
      <c r="AN5" s="1134"/>
      <c r="AO5" s="1134"/>
      <c r="AP5" s="1134"/>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row>
    <row r="6" spans="1:72" x14ac:dyDescent="0.25">
      <c r="A6" s="1135" t="str">
        <f>'CARGAR datos'!E8</f>
        <v>-</v>
      </c>
      <c r="B6" s="1133"/>
      <c r="C6" s="1133"/>
      <c r="D6" s="1133"/>
      <c r="E6" s="1133"/>
      <c r="F6" s="1133"/>
      <c r="G6" s="1133"/>
      <c r="H6" s="1133"/>
      <c r="I6" s="1133"/>
      <c r="J6" s="1133"/>
      <c r="K6" s="1133"/>
      <c r="L6" s="1133"/>
      <c r="M6" s="1133"/>
      <c r="N6" s="1133"/>
      <c r="O6" s="1133"/>
      <c r="P6" s="1133"/>
      <c r="Q6" s="1133"/>
      <c r="R6" s="1127" t="s">
        <v>207</v>
      </c>
      <c r="S6" s="1127"/>
      <c r="T6" s="1127"/>
      <c r="U6" s="1127"/>
      <c r="V6" s="1127"/>
      <c r="W6" s="1127"/>
      <c r="X6" s="1133" t="str">
        <f>'CARGAR datos'!E19</f>
        <v>-</v>
      </c>
      <c r="Y6" s="1133"/>
      <c r="Z6" s="1133"/>
      <c r="AA6" s="1133"/>
      <c r="AB6" s="1133"/>
      <c r="AC6" s="1133"/>
      <c r="AD6" s="1133"/>
      <c r="AE6" s="1133"/>
      <c r="AF6" s="1133"/>
      <c r="AG6" s="1133"/>
      <c r="AH6" s="1133"/>
      <c r="AI6" s="1133"/>
      <c r="AJ6" s="1133"/>
      <c r="AK6" s="1133"/>
      <c r="AL6" s="1133"/>
      <c r="AM6" s="1134" t="s">
        <v>208</v>
      </c>
      <c r="AN6" s="1134"/>
      <c r="AO6" s="1134"/>
      <c r="AP6" s="1134"/>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row>
    <row r="7" spans="1:72" x14ac:dyDescent="0.25">
      <c r="A7" s="1131" t="s">
        <v>209</v>
      </c>
      <c r="B7" s="1131"/>
      <c r="C7" s="1131"/>
      <c r="D7" s="1131"/>
      <c r="E7" s="1131"/>
      <c r="F7" s="1131"/>
      <c r="G7" s="1133" t="str">
        <f>'CARGAR datos'!E30</f>
        <v>-</v>
      </c>
      <c r="H7" s="1133"/>
      <c r="I7" s="1133"/>
      <c r="J7" s="1133"/>
      <c r="K7" s="1133"/>
      <c r="L7" s="1133"/>
      <c r="M7" s="1133"/>
      <c r="N7" s="1133"/>
      <c r="O7" s="1133"/>
      <c r="P7" s="1133"/>
      <c r="Q7" s="1133"/>
      <c r="R7" s="1133"/>
      <c r="S7" s="1133"/>
      <c r="T7" s="1133"/>
      <c r="U7" s="1133"/>
      <c r="V7" s="1133"/>
      <c r="W7" s="7" t="s">
        <v>210</v>
      </c>
      <c r="X7" s="1133" t="str">
        <f>'CARGAR datos'!I30</f>
        <v>-</v>
      </c>
      <c r="Y7" s="1133"/>
      <c r="Z7" s="1133"/>
      <c r="AA7" s="1127" t="s">
        <v>167</v>
      </c>
      <c r="AB7" s="1127"/>
      <c r="AC7" s="1127"/>
      <c r="AD7" s="1127"/>
      <c r="AE7" s="1127"/>
      <c r="AF7" s="1127"/>
      <c r="AG7" s="1133" t="str">
        <f>'CARGAR datos'!E31</f>
        <v>BAHIA BLANCA</v>
      </c>
      <c r="AH7" s="1133"/>
      <c r="AI7" s="1133"/>
      <c r="AJ7" s="1133"/>
      <c r="AK7" s="1133"/>
      <c r="AL7" s="1133"/>
      <c r="AM7" s="1133"/>
      <c r="AN7" s="1133"/>
      <c r="AO7" s="1133"/>
      <c r="AP7" s="79" t="s">
        <v>169</v>
      </c>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row>
    <row r="8" spans="1:72" x14ac:dyDescent="0.25">
      <c r="A8" s="1127"/>
      <c r="B8" s="1127"/>
      <c r="C8" s="1127"/>
      <c r="D8" s="1127"/>
      <c r="E8" s="1127"/>
      <c r="F8" s="1127"/>
      <c r="G8" s="1127"/>
      <c r="H8" s="1127"/>
      <c r="I8" s="1127"/>
      <c r="J8" s="1127"/>
      <c r="K8" s="1127"/>
      <c r="L8" s="1127"/>
      <c r="M8" s="1127"/>
      <c r="N8" s="1127"/>
      <c r="O8" s="1127"/>
      <c r="P8" s="1127"/>
      <c r="Q8" s="1127"/>
      <c r="R8" s="1127"/>
      <c r="S8" s="1127"/>
      <c r="T8" s="1127"/>
      <c r="U8" s="1127"/>
      <c r="V8" s="1127"/>
      <c r="W8" s="1127"/>
      <c r="X8" s="1127"/>
      <c r="Y8" s="1127"/>
      <c r="Z8" s="1127"/>
      <c r="AA8" s="1127"/>
      <c r="AB8" s="1127"/>
      <c r="AC8" s="1127"/>
      <c r="AD8" s="1127"/>
      <c r="AE8" s="1127"/>
      <c r="AF8" s="1127"/>
      <c r="AG8" s="1127"/>
      <c r="AH8" s="1127"/>
      <c r="AI8" s="1127"/>
      <c r="AJ8" s="1127"/>
      <c r="AK8" s="1127"/>
      <c r="AL8" s="1127"/>
      <c r="AM8" s="1127"/>
      <c r="AN8" s="1127"/>
      <c r="AO8" s="1127"/>
      <c r="AP8" s="1127"/>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row>
    <row r="9" spans="1:72" x14ac:dyDescent="0.25">
      <c r="A9" s="1111" t="s">
        <v>211</v>
      </c>
      <c r="B9" s="1111"/>
      <c r="C9" s="1111"/>
      <c r="D9" s="1111"/>
      <c r="E9" s="1111"/>
      <c r="F9" s="1111"/>
      <c r="G9" s="1111"/>
      <c r="H9" s="1111"/>
      <c r="I9" s="1111"/>
      <c r="J9" s="1111"/>
      <c r="K9" s="1111"/>
      <c r="L9" s="1111"/>
      <c r="M9" s="1111"/>
      <c r="N9" s="1111"/>
      <c r="O9" s="1111"/>
      <c r="P9" s="1111"/>
      <c r="Q9" s="1111"/>
      <c r="R9" s="1111"/>
      <c r="S9" s="1111"/>
      <c r="T9" s="1111"/>
      <c r="U9" s="1111"/>
      <c r="V9" s="1111"/>
      <c r="W9" s="1111"/>
      <c r="X9" s="1111"/>
      <c r="Y9" s="1111"/>
      <c r="Z9" s="1111"/>
      <c r="AA9" s="1111"/>
      <c r="AB9" s="1111"/>
      <c r="AC9" s="1111"/>
      <c r="AD9" s="1111"/>
      <c r="AE9" s="1111"/>
      <c r="AF9" s="1111"/>
      <c r="AG9" s="1111"/>
      <c r="AH9" s="1111"/>
      <c r="AI9" s="1111"/>
      <c r="AJ9" s="1111"/>
      <c r="AK9" s="1111"/>
      <c r="AL9" s="1111"/>
      <c r="AM9" s="1111"/>
      <c r="AN9" s="1111"/>
      <c r="AO9" s="1111"/>
      <c r="AP9" s="1111"/>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row>
    <row r="10" spans="1:72" x14ac:dyDescent="0.25">
      <c r="A10" s="1050" t="s">
        <v>212</v>
      </c>
      <c r="B10" s="1050"/>
      <c r="C10" s="1050"/>
      <c r="D10" s="1050"/>
      <c r="E10" s="1050"/>
      <c r="F10" s="1050"/>
      <c r="G10" s="1050"/>
      <c r="H10" s="1050"/>
      <c r="I10" s="1050"/>
      <c r="J10" s="1050"/>
      <c r="K10" s="1050"/>
      <c r="L10" s="1050"/>
      <c r="M10" s="1050"/>
      <c r="N10" s="1050"/>
      <c r="O10" s="7" t="s">
        <v>213</v>
      </c>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row>
    <row r="11" spans="1:72" x14ac:dyDescent="0.25">
      <c r="A11" s="1131" t="s">
        <v>214</v>
      </c>
      <c r="B11" s="1131"/>
      <c r="C11" s="1131"/>
      <c r="D11" s="1131"/>
      <c r="E11" s="1131"/>
      <c r="F11" s="1131"/>
      <c r="G11" s="1131"/>
      <c r="H11" s="1131"/>
      <c r="I11" s="1131"/>
      <c r="J11" s="1131"/>
      <c r="K11" s="1131"/>
      <c r="L11" s="1136">
        <f>'CARGAR datos p calculos'!$G$69</f>
        <v>0</v>
      </c>
      <c r="M11" s="1136"/>
      <c r="N11" s="1136"/>
      <c r="O11" s="1136"/>
      <c r="P11" s="1136"/>
      <c r="Q11" s="1136"/>
      <c r="R11" s="1136"/>
      <c r="S11" s="1136"/>
      <c r="T11" s="1136"/>
      <c r="U11" s="1136"/>
      <c r="V11" s="1136"/>
      <c r="W11" s="1136"/>
      <c r="X11" s="1136"/>
      <c r="Y11" s="78"/>
      <c r="Z11" s="78"/>
      <c r="AA11" s="7"/>
      <c r="AB11" s="78"/>
      <c r="AC11" s="78"/>
      <c r="AD11" s="7"/>
      <c r="AE11" s="78"/>
      <c r="AF11" s="78"/>
      <c r="AG11" s="7"/>
      <c r="AH11" s="7"/>
      <c r="AI11" s="7"/>
      <c r="AJ11" s="7"/>
      <c r="AK11" s="7"/>
      <c r="AL11" s="7"/>
      <c r="AM11" s="7"/>
      <c r="AN11" s="7"/>
      <c r="AO11" s="7"/>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row>
    <row r="12" spans="1:72" x14ac:dyDescent="0.25">
      <c r="A12" s="77"/>
      <c r="B12" s="77"/>
      <c r="C12" s="77"/>
      <c r="D12" s="77"/>
      <c r="E12" s="77"/>
      <c r="F12" s="77"/>
      <c r="G12" s="77"/>
      <c r="H12" s="77"/>
      <c r="I12" s="77"/>
      <c r="J12" s="77"/>
      <c r="K12" s="77"/>
      <c r="L12" s="78"/>
      <c r="M12" s="78"/>
      <c r="N12" s="78"/>
      <c r="O12" s="78"/>
      <c r="P12" s="78"/>
      <c r="Q12" s="78"/>
      <c r="R12" s="7"/>
      <c r="S12" s="78"/>
      <c r="T12" s="78"/>
      <c r="U12" s="7"/>
      <c r="V12" s="78"/>
      <c r="W12" s="78"/>
      <c r="X12" s="7"/>
      <c r="Y12" s="78"/>
      <c r="Z12" s="78"/>
      <c r="AA12" s="7"/>
      <c r="AB12" s="78"/>
      <c r="AC12" s="78"/>
      <c r="AD12" s="7"/>
      <c r="AE12" s="78"/>
      <c r="AF12" s="78"/>
      <c r="AG12" s="7"/>
      <c r="AH12" s="7"/>
      <c r="AI12" s="7"/>
      <c r="AJ12" s="7"/>
      <c r="AK12" s="7"/>
      <c r="AL12" s="7"/>
      <c r="AM12" s="7"/>
      <c r="AN12" s="7"/>
      <c r="AO12" s="7"/>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row>
    <row r="13" spans="1:72" x14ac:dyDescent="0.25">
      <c r="A13" s="1111" t="s">
        <v>215</v>
      </c>
      <c r="B13" s="1111"/>
      <c r="C13" s="1111"/>
      <c r="D13" s="1111"/>
      <c r="E13" s="1111"/>
      <c r="F13" s="1111"/>
      <c r="G13" s="1111"/>
      <c r="H13" s="1111"/>
      <c r="I13" s="1111"/>
      <c r="J13" s="1111"/>
      <c r="K13" s="1111"/>
      <c r="L13" s="1111"/>
      <c r="M13" s="1111"/>
      <c r="N13" s="1111"/>
      <c r="O13" s="1111"/>
      <c r="P13" s="7"/>
      <c r="Q13" s="7"/>
      <c r="R13" s="7"/>
      <c r="S13" s="7"/>
      <c r="T13" s="7"/>
      <c r="U13" s="7"/>
      <c r="V13" s="7"/>
      <c r="W13" s="7"/>
      <c r="X13" s="7"/>
      <c r="Y13" s="1111"/>
      <c r="Z13" s="1111"/>
      <c r="AA13" s="1111"/>
      <c r="AB13" s="1111"/>
      <c r="AC13" s="1111"/>
      <c r="AD13" s="1111"/>
      <c r="AE13" s="1111"/>
      <c r="AF13" s="1111"/>
      <c r="AG13" s="1111"/>
      <c r="AH13" s="80"/>
      <c r="AI13" s="80"/>
      <c r="AJ13" s="80"/>
      <c r="AK13" s="80"/>
      <c r="AL13" s="80"/>
      <c r="AM13" s="80"/>
      <c r="AN13" s="80"/>
      <c r="AO13" s="80"/>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row>
    <row r="14" spans="1:72" ht="15" customHeight="1" x14ac:dyDescent="0.25">
      <c r="A14" s="1113" t="s">
        <v>216</v>
      </c>
      <c r="B14" s="1113"/>
      <c r="C14" s="84"/>
      <c r="D14" s="84"/>
      <c r="E14" s="84"/>
      <c r="F14" s="84"/>
      <c r="G14" s="84"/>
      <c r="H14" s="84"/>
      <c r="I14" s="1119">
        <f>'CARGAR datos p calculos'!$E$67</f>
        <v>0</v>
      </c>
      <c r="J14" s="1119"/>
      <c r="K14" s="1119"/>
      <c r="L14" s="1119"/>
      <c r="M14" s="1119"/>
      <c r="N14" s="1119"/>
      <c r="O14" s="1119"/>
      <c r="P14" s="84"/>
      <c r="Q14" s="84"/>
      <c r="R14" s="84"/>
      <c r="S14" s="84"/>
      <c r="T14" s="84"/>
      <c r="U14" s="82"/>
      <c r="V14" s="84"/>
      <c r="W14" s="84"/>
      <c r="X14" s="7"/>
      <c r="Y14" s="80" t="s">
        <v>217</v>
      </c>
      <c r="Z14" s="80"/>
      <c r="AA14" s="80"/>
      <c r="AB14" s="80"/>
      <c r="AC14" s="80"/>
      <c r="AD14" s="80" t="s">
        <v>218</v>
      </c>
      <c r="AE14" s="80"/>
      <c r="AF14" s="80"/>
      <c r="AG14" s="80"/>
      <c r="AH14" s="80"/>
      <c r="AI14" s="80"/>
      <c r="AJ14" s="80"/>
      <c r="AK14" s="1119">
        <f>'ver calculos'!$H$13</f>
        <v>0</v>
      </c>
      <c r="AL14" s="1119"/>
      <c r="AM14" s="1119"/>
      <c r="AN14" s="1119"/>
      <c r="AO14" s="1119"/>
      <c r="AP14" s="1119"/>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row>
    <row r="15" spans="1:72" ht="15" customHeight="1" x14ac:dyDescent="0.25">
      <c r="A15" s="1116" t="s">
        <v>219</v>
      </c>
      <c r="B15" s="1116"/>
      <c r="C15" s="1116"/>
      <c r="D15" s="84"/>
      <c r="E15" s="84"/>
      <c r="F15" s="84"/>
      <c r="G15" s="84"/>
      <c r="H15" s="84"/>
      <c r="I15" s="1119">
        <f>'ver calculos'!$F$7</f>
        <v>0</v>
      </c>
      <c r="J15" s="1119"/>
      <c r="K15" s="1119"/>
      <c r="L15" s="1119"/>
      <c r="M15" s="1119"/>
      <c r="N15" s="1119"/>
      <c r="O15" s="1119"/>
      <c r="P15" s="1119">
        <f>'ver calculos'!$H$7</f>
        <v>0</v>
      </c>
      <c r="Q15" s="1119"/>
      <c r="R15" s="1119"/>
      <c r="S15" s="1119"/>
      <c r="T15" s="1119"/>
      <c r="U15" s="1119"/>
      <c r="V15" s="1119"/>
      <c r="W15" s="1119"/>
      <c r="X15" s="81"/>
      <c r="Y15" s="1116" t="s">
        <v>220</v>
      </c>
      <c r="Z15" s="1116"/>
      <c r="AA15" s="1116"/>
      <c r="AB15" s="1116"/>
      <c r="AC15" s="1116"/>
      <c r="AD15" s="1116"/>
      <c r="AE15" s="7"/>
      <c r="AF15" s="7"/>
      <c r="AG15" s="7"/>
      <c r="AH15" s="7"/>
      <c r="AI15" s="7"/>
      <c r="AJ15" s="7"/>
      <c r="AK15" s="1114">
        <f>'ver calculos'!$H$13</f>
        <v>0</v>
      </c>
      <c r="AL15" s="1114"/>
      <c r="AM15" s="1114"/>
      <c r="AN15" s="1114"/>
      <c r="AO15" s="1114"/>
      <c r="AP15" s="1114"/>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row>
    <row r="16" spans="1:72" x14ac:dyDescent="0.25">
      <c r="A16" s="1140">
        <f>('ver calculos'!$E$8)*100</f>
        <v>0</v>
      </c>
      <c r="B16" s="1140"/>
      <c r="C16" s="1140"/>
      <c r="D16" s="84" t="s">
        <v>221</v>
      </c>
      <c r="E16" s="296"/>
      <c r="F16" s="296"/>
      <c r="G16" s="296"/>
      <c r="H16" s="296"/>
      <c r="I16" s="1119">
        <f>'ver calculos'!$F$8</f>
        <v>0</v>
      </c>
      <c r="J16" s="1119"/>
      <c r="K16" s="1119"/>
      <c r="L16" s="1119"/>
      <c r="M16" s="1119"/>
      <c r="N16" s="1119"/>
      <c r="O16" s="1119"/>
      <c r="P16" s="1119">
        <f>'ver calculos'!$H$8</f>
        <v>0</v>
      </c>
      <c r="Q16" s="1119"/>
      <c r="R16" s="1119"/>
      <c r="S16" s="1119"/>
      <c r="T16" s="1119"/>
      <c r="U16" s="1119"/>
      <c r="V16" s="1119"/>
      <c r="W16" s="1119"/>
      <c r="X16" s="81"/>
      <c r="Y16" s="12"/>
      <c r="Z16" s="12"/>
      <c r="AA16" s="12"/>
      <c r="AB16" s="7"/>
      <c r="AC16" s="7"/>
      <c r="AD16" s="7"/>
      <c r="AE16" s="7"/>
      <c r="AF16" s="7"/>
      <c r="AG16" s="7"/>
      <c r="AH16" s="7"/>
      <c r="AI16" s="7"/>
      <c r="AJ16" s="7"/>
      <c r="AK16" s="7"/>
      <c r="AL16" s="7"/>
      <c r="AM16" s="7"/>
      <c r="AN16" s="7"/>
      <c r="AO16" s="7"/>
      <c r="AP16" s="12"/>
      <c r="AQ16" s="12"/>
      <c r="AR16" s="12"/>
      <c r="AS16" s="415"/>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row>
    <row r="17" spans="1:72" x14ac:dyDescent="0.25">
      <c r="A17" s="1111" t="s">
        <v>222</v>
      </c>
      <c r="B17" s="1111"/>
      <c r="C17" s="1111"/>
      <c r="D17" s="7"/>
      <c r="E17" s="7"/>
      <c r="F17" s="7"/>
      <c r="G17" s="7"/>
      <c r="H17" s="7"/>
      <c r="I17" s="7"/>
      <c r="J17" s="7"/>
      <c r="K17" s="7"/>
      <c r="L17" s="7"/>
      <c r="M17" s="7"/>
      <c r="N17" s="7"/>
      <c r="O17" s="7"/>
      <c r="P17" s="1114">
        <f>'ver calculos'!$H$18</f>
        <v>0</v>
      </c>
      <c r="Q17" s="1114"/>
      <c r="R17" s="1114"/>
      <c r="S17" s="1114"/>
      <c r="T17" s="1114"/>
      <c r="U17" s="1114"/>
      <c r="V17" s="1114"/>
      <c r="W17" s="1114"/>
      <c r="X17" s="7"/>
      <c r="Y17" s="1138" t="s">
        <v>223</v>
      </c>
      <c r="Z17" s="1138"/>
      <c r="AA17" s="1138"/>
      <c r="AB17" s="1138"/>
      <c r="AC17" s="1138"/>
      <c r="AD17" s="1138"/>
      <c r="AE17" s="1138"/>
      <c r="AF17" s="1138"/>
      <c r="AG17" s="80"/>
      <c r="AH17" s="80"/>
      <c r="AI17" s="80"/>
      <c r="AJ17" s="80"/>
      <c r="AK17" s="80"/>
      <c r="AL17" s="1114">
        <f>'ver calculos'!$H$15</f>
        <v>0</v>
      </c>
      <c r="AM17" s="1114"/>
      <c r="AN17" s="1114"/>
      <c r="AO17" s="1114"/>
      <c r="AP17" s="1114"/>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row>
    <row r="18" spans="1:72" x14ac:dyDescent="0.25">
      <c r="A18" s="7"/>
      <c r="B18" s="7"/>
      <c r="C18" s="7"/>
      <c r="D18" s="7"/>
      <c r="E18" s="7"/>
      <c r="F18" s="7"/>
      <c r="G18" s="7"/>
      <c r="H18" s="7"/>
      <c r="I18" s="7"/>
      <c r="J18" s="7"/>
      <c r="K18" s="7"/>
      <c r="L18" s="7"/>
      <c r="M18" s="7"/>
      <c r="N18" s="7"/>
      <c r="O18" s="7"/>
      <c r="P18" s="7"/>
      <c r="Q18" s="7"/>
      <c r="R18" s="7"/>
      <c r="S18" s="7"/>
      <c r="T18" s="7"/>
      <c r="U18" s="7"/>
      <c r="V18" s="7"/>
      <c r="W18" s="7"/>
      <c r="X18" s="7"/>
      <c r="Y18" s="82" t="s">
        <v>224</v>
      </c>
      <c r="Z18" s="82"/>
      <c r="AA18" s="82"/>
      <c r="AB18" s="82"/>
      <c r="AC18" s="82"/>
      <c r="AD18" s="82"/>
      <c r="AE18" s="82"/>
      <c r="AF18" s="82"/>
      <c r="AG18" s="82"/>
      <c r="AH18" s="82"/>
      <c r="AI18" s="82"/>
      <c r="AJ18" s="82"/>
      <c r="AK18" s="82"/>
      <c r="AL18" s="1139">
        <f>IF((BG4="NO"),0,AL17)</f>
        <v>0</v>
      </c>
      <c r="AM18" s="1139"/>
      <c r="AN18" s="1139"/>
      <c r="AO18" s="1139"/>
      <c r="AP18" s="1139"/>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row>
    <row r="19" spans="1:72" x14ac:dyDescent="0.25">
      <c r="A19" s="1111" t="s">
        <v>716</v>
      </c>
      <c r="B19" s="1111"/>
      <c r="C19" s="1111"/>
      <c r="D19" s="1111"/>
      <c r="E19" s="1111"/>
      <c r="F19" s="1111"/>
      <c r="G19" s="1111"/>
      <c r="H19" s="1111"/>
      <c r="I19" s="1111"/>
      <c r="J19" s="1111"/>
      <c r="K19" s="1111"/>
      <c r="L19" s="1111"/>
      <c r="M19" s="1111"/>
      <c r="N19" s="1111"/>
      <c r="O19" s="1111"/>
      <c r="P19" s="7"/>
      <c r="Q19" s="7"/>
      <c r="R19" s="7"/>
      <c r="S19" s="7"/>
      <c r="T19" s="7"/>
      <c r="U19" s="7"/>
      <c r="V19" s="7"/>
      <c r="W19" s="7"/>
      <c r="X19" s="7"/>
      <c r="Y19" s="77" t="s">
        <v>225</v>
      </c>
      <c r="Z19" s="77"/>
      <c r="AA19" s="77"/>
      <c r="AB19" s="77"/>
      <c r="AC19" s="77"/>
      <c r="AD19" s="77"/>
      <c r="AE19" s="7"/>
      <c r="AF19" s="7"/>
      <c r="AG19" s="7"/>
      <c r="AH19" s="7"/>
      <c r="AI19" s="7"/>
      <c r="AJ19" s="7"/>
      <c r="AK19" s="7"/>
      <c r="AL19" s="1114">
        <f>(AL17+AL18)</f>
        <v>0</v>
      </c>
      <c r="AM19" s="1114"/>
      <c r="AN19" s="1114"/>
      <c r="AO19" s="1114"/>
      <c r="AP19" s="1114"/>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row>
    <row r="20" spans="1:72" x14ac:dyDescent="0.25">
      <c r="A20" s="1116" t="s">
        <v>226</v>
      </c>
      <c r="B20" s="1116"/>
      <c r="C20" s="1116"/>
      <c r="D20" s="1116"/>
      <c r="E20" s="1116"/>
      <c r="F20" s="1116"/>
      <c r="G20" s="1116"/>
      <c r="H20" s="1116"/>
      <c r="I20" s="7"/>
      <c r="J20" s="7"/>
      <c r="K20" s="7"/>
      <c r="L20" s="7"/>
      <c r="M20" s="7"/>
      <c r="N20" s="7"/>
      <c r="O20" s="7"/>
      <c r="P20" s="7"/>
      <c r="Q20" s="7"/>
      <c r="R20" s="7"/>
      <c r="S20" s="7"/>
      <c r="T20" s="7"/>
      <c r="U20" s="7"/>
      <c r="V20" s="7"/>
      <c r="W20" s="7"/>
      <c r="X20" s="7"/>
      <c r="Y20" s="1111"/>
      <c r="Z20" s="1111"/>
      <c r="AA20" s="1111"/>
      <c r="AB20" s="7"/>
      <c r="AC20" s="7"/>
      <c r="AD20" s="7"/>
      <c r="AE20" s="7"/>
      <c r="AF20" s="7"/>
      <c r="AG20" s="7"/>
      <c r="AH20" s="7"/>
      <c r="AI20" s="7"/>
      <c r="AJ20" s="7"/>
      <c r="AK20" s="7"/>
      <c r="AL20" s="7"/>
      <c r="AM20" s="1137"/>
      <c r="AN20" s="1054"/>
      <c r="AO20" s="1054"/>
      <c r="AP20" s="1054"/>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row>
    <row r="21" spans="1:72" x14ac:dyDescent="0.25">
      <c r="A21" s="1116" t="s">
        <v>216</v>
      </c>
      <c r="B21" s="1116"/>
      <c r="C21" s="7"/>
      <c r="D21" s="7"/>
      <c r="E21" s="7"/>
      <c r="F21" s="7"/>
      <c r="G21" s="7"/>
      <c r="H21" s="7"/>
      <c r="I21" s="1119">
        <f>'CARGAR datos p calculos'!$E$100</f>
        <v>0</v>
      </c>
      <c r="J21" s="1119"/>
      <c r="K21" s="1119"/>
      <c r="L21" s="1119"/>
      <c r="M21" s="1119"/>
      <c r="N21" s="1119"/>
      <c r="O21" s="1119"/>
      <c r="P21" s="7"/>
      <c r="Q21" s="7"/>
      <c r="R21" s="7"/>
      <c r="S21" s="7"/>
      <c r="T21" s="7"/>
      <c r="U21" s="7"/>
      <c r="V21" s="7"/>
      <c r="W21" s="7"/>
      <c r="X21" s="7"/>
      <c r="Y21" s="1111" t="s">
        <v>227</v>
      </c>
      <c r="Z21" s="1111"/>
      <c r="AA21" s="1111"/>
      <c r="AB21" s="1112"/>
      <c r="AC21" s="1112"/>
      <c r="AD21" s="1112"/>
      <c r="AE21" s="1112"/>
      <c r="AF21" s="1112"/>
      <c r="AG21" s="11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row>
    <row r="22" spans="1:72" x14ac:dyDescent="0.25">
      <c r="A22" s="1116" t="s">
        <v>219</v>
      </c>
      <c r="B22" s="1116"/>
      <c r="C22" s="1116"/>
      <c r="D22" s="7"/>
      <c r="E22" s="7"/>
      <c r="F22" s="7"/>
      <c r="G22" s="7"/>
      <c r="H22" s="7"/>
      <c r="I22" s="1119">
        <f>'ver calculos'!$F$33</f>
        <v>0</v>
      </c>
      <c r="J22" s="1119"/>
      <c r="K22" s="1119"/>
      <c r="L22" s="1119"/>
      <c r="M22" s="1119"/>
      <c r="N22" s="1119"/>
      <c r="O22" s="1119"/>
      <c r="P22" s="1119">
        <f>'ver calculos'!$H$33</f>
        <v>0</v>
      </c>
      <c r="Q22" s="1119"/>
      <c r="R22" s="1119"/>
      <c r="S22" s="1119"/>
      <c r="T22" s="1119"/>
      <c r="U22" s="1119"/>
      <c r="V22" s="1119"/>
      <c r="W22" s="81"/>
      <c r="X22" s="81"/>
      <c r="Y22" s="1113" t="s">
        <v>216</v>
      </c>
      <c r="Z22" s="1113"/>
      <c r="AA22" s="80"/>
      <c r="AB22" s="83"/>
      <c r="AC22" s="83"/>
      <c r="AD22" s="83"/>
      <c r="AE22" s="83"/>
      <c r="AF22" s="83"/>
      <c r="AG22" s="83"/>
      <c r="AH22" s="7"/>
      <c r="AI22" s="1114">
        <f>'CARGAR datos p calculos'!$E$84</f>
        <v>0</v>
      </c>
      <c r="AJ22" s="1114"/>
      <c r="AK22" s="1114"/>
      <c r="AL22" s="1114"/>
      <c r="AM22" s="1114"/>
      <c r="AN22" s="1114"/>
      <c r="AO22" s="1114"/>
      <c r="AP22" s="1114"/>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row>
    <row r="23" spans="1:72" x14ac:dyDescent="0.25">
      <c r="A23" s="1141">
        <f>('ver calculos'!$E$34)*100</f>
        <v>0</v>
      </c>
      <c r="B23" s="1121"/>
      <c r="C23" s="84" t="s">
        <v>221</v>
      </c>
      <c r="D23" s="84"/>
      <c r="E23" s="84"/>
      <c r="F23" s="84"/>
      <c r="G23" s="84"/>
      <c r="H23" s="84"/>
      <c r="I23" s="1119">
        <f>'ver calculos'!$F$34</f>
        <v>0</v>
      </c>
      <c r="J23" s="1119"/>
      <c r="K23" s="1119"/>
      <c r="L23" s="1119"/>
      <c r="M23" s="1119"/>
      <c r="N23" s="1119"/>
      <c r="O23" s="1119"/>
      <c r="P23" s="1119">
        <f>'ver calculos'!H34</f>
        <v>0</v>
      </c>
      <c r="Q23" s="1119"/>
      <c r="R23" s="1119"/>
      <c r="S23" s="1119"/>
      <c r="T23" s="1119"/>
      <c r="U23" s="1119"/>
      <c r="V23" s="1119"/>
      <c r="W23" s="81"/>
      <c r="X23" s="81"/>
      <c r="Y23" s="1116" t="s">
        <v>219</v>
      </c>
      <c r="Z23" s="1116"/>
      <c r="AA23" s="1116"/>
      <c r="AB23" s="1115">
        <f>'ver calculos'!$F$24</f>
        <v>0</v>
      </c>
      <c r="AC23" s="1115"/>
      <c r="AD23" s="1115"/>
      <c r="AE23" s="1115"/>
      <c r="AF23" s="1115"/>
      <c r="AG23" s="1115"/>
      <c r="AH23" s="1115"/>
      <c r="AI23" s="1119">
        <f>'ver calculos'!$H$24</f>
        <v>0</v>
      </c>
      <c r="AJ23" s="1119"/>
      <c r="AK23" s="1119"/>
      <c r="AL23" s="1119"/>
      <c r="AM23" s="1119"/>
      <c r="AN23" s="1119"/>
      <c r="AO23" s="1119"/>
      <c r="AP23" s="1119"/>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row>
    <row r="24" spans="1:72" x14ac:dyDescent="0.25">
      <c r="A24" s="1111" t="s">
        <v>222</v>
      </c>
      <c r="B24" s="1111"/>
      <c r="C24" s="1111"/>
      <c r="D24" s="7"/>
      <c r="E24" s="7"/>
      <c r="F24" s="7"/>
      <c r="G24" s="7"/>
      <c r="H24" s="7"/>
      <c r="I24" s="7"/>
      <c r="J24" s="7"/>
      <c r="K24" s="7"/>
      <c r="L24" s="7"/>
      <c r="M24" s="7"/>
      <c r="N24" s="7"/>
      <c r="O24" s="7"/>
      <c r="P24" s="1114">
        <f>'ver calculos'!H35</f>
        <v>0</v>
      </c>
      <c r="Q24" s="1114"/>
      <c r="R24" s="1114"/>
      <c r="S24" s="1114"/>
      <c r="T24" s="1114"/>
      <c r="U24" s="1114"/>
      <c r="V24" s="1114"/>
      <c r="W24" s="81"/>
      <c r="X24" s="81"/>
      <c r="Y24" s="1120">
        <f>('ver calculos'!$E$25)*100</f>
        <v>0</v>
      </c>
      <c r="Z24" s="1120"/>
      <c r="AA24" s="84" t="s">
        <v>221</v>
      </c>
      <c r="AB24" s="297"/>
      <c r="AC24" s="1115">
        <f>'ver calculos'!$F$25</f>
        <v>0</v>
      </c>
      <c r="AD24" s="1115"/>
      <c r="AE24" s="1115"/>
      <c r="AF24" s="1115"/>
      <c r="AG24" s="1115"/>
      <c r="AH24" s="1115"/>
      <c r="AI24" s="1115"/>
      <c r="AJ24" s="1119">
        <f>'ver calculos'!$H$25</f>
        <v>0</v>
      </c>
      <c r="AK24" s="1119"/>
      <c r="AL24" s="1119"/>
      <c r="AM24" s="1119"/>
      <c r="AN24" s="1119"/>
      <c r="AO24" s="1119"/>
      <c r="AP24" s="1119"/>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row>
    <row r="25" spans="1:72" x14ac:dyDescent="0.25">
      <c r="A25" s="7"/>
      <c r="B25" s="7"/>
      <c r="C25" s="7"/>
      <c r="D25" s="7"/>
      <c r="E25" s="7"/>
      <c r="F25" s="7"/>
      <c r="G25" s="7"/>
      <c r="H25" s="7"/>
      <c r="I25" s="7"/>
      <c r="J25" s="7"/>
      <c r="K25" s="7"/>
      <c r="L25" s="7"/>
      <c r="M25" s="7"/>
      <c r="N25" s="7"/>
      <c r="O25" s="7"/>
      <c r="P25" s="7"/>
      <c r="Q25" s="7"/>
      <c r="R25" s="7"/>
      <c r="S25" s="7"/>
      <c r="T25" s="7"/>
      <c r="U25" s="7"/>
      <c r="V25" s="7"/>
      <c r="W25" s="7"/>
      <c r="X25" s="7"/>
      <c r="Y25" s="1138" t="s">
        <v>222</v>
      </c>
      <c r="Z25" s="1138"/>
      <c r="AA25" s="1138"/>
      <c r="AB25" s="1115"/>
      <c r="AC25" s="1115"/>
      <c r="AD25" s="1115"/>
      <c r="AE25" s="1115"/>
      <c r="AF25" s="1115"/>
      <c r="AG25" s="1115"/>
      <c r="AH25" s="1115"/>
      <c r="AI25" s="1114">
        <f>'ver calculos'!$H$28</f>
        <v>0</v>
      </c>
      <c r="AJ25" s="1114"/>
      <c r="AK25" s="1114"/>
      <c r="AL25" s="1114"/>
      <c r="AM25" s="1114"/>
      <c r="AN25" s="1114"/>
      <c r="AO25" s="1114"/>
      <c r="AP25" s="1114"/>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row>
    <row r="26" spans="1:72" x14ac:dyDescent="0.25">
      <c r="A26" s="1111" t="s">
        <v>228</v>
      </c>
      <c r="B26" s="1111"/>
      <c r="C26" s="1111"/>
      <c r="D26" s="1111"/>
      <c r="E26" s="1111"/>
      <c r="F26" s="1111"/>
      <c r="G26" s="1111"/>
      <c r="H26" s="1111"/>
      <c r="I26" s="1111"/>
      <c r="J26" s="1111"/>
      <c r="K26" s="1111"/>
      <c r="L26" s="1111"/>
      <c r="M26" s="1111"/>
      <c r="N26" s="1111"/>
      <c r="O26" s="1111"/>
      <c r="P26" s="7"/>
      <c r="Q26" s="7"/>
      <c r="R26" s="7"/>
      <c r="S26" s="7"/>
      <c r="T26" s="7"/>
      <c r="U26" s="7"/>
      <c r="V26" s="7"/>
      <c r="W26" s="7"/>
      <c r="X26" s="7"/>
      <c r="Y26" s="80"/>
      <c r="Z26" s="80"/>
      <c r="AA26" s="80"/>
      <c r="AB26" s="83"/>
      <c r="AC26" s="83"/>
      <c r="AD26" s="83"/>
      <c r="AE26" s="83"/>
      <c r="AF26" s="83"/>
      <c r="AG26" s="83"/>
      <c r="AH26" s="83"/>
      <c r="AI26" s="295"/>
      <c r="AJ26" s="295"/>
      <c r="AK26" s="295"/>
      <c r="AL26" s="295"/>
      <c r="AM26" s="295"/>
      <c r="AN26" s="295"/>
      <c r="AO26" s="295"/>
      <c r="AP26" s="295"/>
      <c r="AQ26" s="12"/>
      <c r="AR26" s="376"/>
      <c r="AS26" s="376"/>
      <c r="AT26" s="12"/>
      <c r="AU26" s="375"/>
      <c r="AV26" s="375"/>
      <c r="AW26" s="375"/>
      <c r="AX26" s="375"/>
      <c r="AY26" s="375"/>
      <c r="AZ26" s="375"/>
      <c r="BA26" s="375"/>
      <c r="BB26" s="375"/>
      <c r="BC26" s="12"/>
      <c r="BD26" s="12"/>
      <c r="BE26" s="12"/>
      <c r="BF26" s="12"/>
      <c r="BG26" s="12"/>
      <c r="BH26" s="12"/>
      <c r="BI26" s="12"/>
      <c r="BJ26" s="12"/>
      <c r="BK26" s="12"/>
      <c r="BL26" s="12"/>
      <c r="BM26" s="12"/>
      <c r="BN26" s="12"/>
      <c r="BO26" s="12"/>
      <c r="BP26" s="12"/>
      <c r="BQ26" s="12"/>
      <c r="BR26" s="12"/>
      <c r="BS26" s="12"/>
      <c r="BT26" s="12"/>
    </row>
    <row r="27" spans="1:72" x14ac:dyDescent="0.25">
      <c r="A27" s="1121" t="s">
        <v>517</v>
      </c>
      <c r="B27" s="1121"/>
      <c r="C27" s="1121"/>
      <c r="D27" s="1121"/>
      <c r="E27" s="1121"/>
      <c r="F27" s="1121"/>
      <c r="G27" s="84"/>
      <c r="H27" s="84"/>
      <c r="I27" s="84"/>
      <c r="J27" s="84"/>
      <c r="K27" s="84"/>
      <c r="L27" s="84"/>
      <c r="M27" s="84"/>
      <c r="N27" s="84"/>
      <c r="O27" s="84"/>
      <c r="P27" s="1119">
        <f>'ver calculos'!$H$39</f>
        <v>0</v>
      </c>
      <c r="Q27" s="1119"/>
      <c r="R27" s="1119"/>
      <c r="S27" s="1119"/>
      <c r="T27" s="1119"/>
      <c r="U27" s="1119"/>
      <c r="V27" s="1119"/>
      <c r="W27" s="81"/>
      <c r="X27" s="81"/>
      <c r="Y27" s="1111" t="s">
        <v>230</v>
      </c>
      <c r="Z27" s="1111"/>
      <c r="AA27" s="1111"/>
      <c r="AB27" s="1111"/>
      <c r="AC27" s="1111"/>
      <c r="AD27" s="1111"/>
      <c r="AE27" s="1111"/>
      <c r="AF27" s="1111"/>
      <c r="AG27" s="1111"/>
      <c r="AH27" s="1111"/>
      <c r="AI27" s="1111"/>
      <c r="AJ27" s="1111"/>
      <c r="AK27" s="1111"/>
      <c r="AL27" s="1111"/>
      <c r="AM27" s="1111"/>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row>
    <row r="28" spans="1:72" x14ac:dyDescent="0.25">
      <c r="A28" s="1116" t="s">
        <v>229</v>
      </c>
      <c r="B28" s="1116"/>
      <c r="C28" s="1116"/>
      <c r="D28" s="1116"/>
      <c r="E28" s="1116"/>
      <c r="F28" s="1116"/>
      <c r="G28" s="1116"/>
      <c r="H28" s="1116"/>
      <c r="I28" s="1116"/>
      <c r="J28" s="84"/>
      <c r="K28" s="84"/>
      <c r="L28" s="84"/>
      <c r="M28" s="84"/>
      <c r="N28" s="84"/>
      <c r="O28" s="84"/>
      <c r="P28" s="1119">
        <f>IF(P27=0,0,'ver calculos'!$H$40)</f>
        <v>0</v>
      </c>
      <c r="Q28" s="1119"/>
      <c r="R28" s="1119"/>
      <c r="S28" s="1119"/>
      <c r="T28" s="1119"/>
      <c r="U28" s="1119"/>
      <c r="V28" s="1119"/>
      <c r="W28" s="81"/>
      <c r="X28" s="81"/>
      <c r="Y28" s="7" t="s">
        <v>216</v>
      </c>
      <c r="Z28" s="80"/>
      <c r="AA28" s="80"/>
      <c r="AB28" s="80"/>
      <c r="AC28" s="80"/>
      <c r="AD28" s="80"/>
      <c r="AE28" s="80"/>
      <c r="AF28" s="80"/>
      <c r="AG28" s="1117">
        <f>'ver calculos'!$F$67</f>
        <v>0</v>
      </c>
      <c r="AH28" s="1118"/>
      <c r="AI28" s="1118"/>
      <c r="AJ28" s="1118"/>
      <c r="AK28" s="1118"/>
      <c r="AL28" s="1118"/>
      <c r="AM28" s="80"/>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row>
    <row r="29" spans="1:72" x14ac:dyDescent="0.25">
      <c r="A29" s="1116" t="s">
        <v>216</v>
      </c>
      <c r="B29" s="1116"/>
      <c r="C29" s="84"/>
      <c r="D29" s="84"/>
      <c r="E29" s="84"/>
      <c r="F29" s="84"/>
      <c r="G29" s="84"/>
      <c r="H29" s="84"/>
      <c r="I29" s="1119">
        <f>'CARGAR datos p calculos'!$E$115</f>
        <v>0</v>
      </c>
      <c r="J29" s="1119"/>
      <c r="K29" s="1119"/>
      <c r="L29" s="1119"/>
      <c r="M29" s="1119"/>
      <c r="N29" s="1119"/>
      <c r="O29" s="1119"/>
      <c r="P29" s="84"/>
      <c r="Q29" s="84"/>
      <c r="R29" s="84"/>
      <c r="S29" s="84"/>
      <c r="T29" s="84"/>
      <c r="U29" s="84"/>
      <c r="V29" s="84"/>
      <c r="W29" s="7"/>
      <c r="X29" s="7"/>
      <c r="Y29" s="7" t="s">
        <v>219</v>
      </c>
      <c r="Z29" s="7"/>
      <c r="AA29" s="7"/>
      <c r="AB29" s="7"/>
      <c r="AC29" s="7"/>
      <c r="AD29" s="7"/>
      <c r="AE29" s="7"/>
      <c r="AF29" s="7"/>
      <c r="AG29" s="1117">
        <f>'ver calculos'!$F$68</f>
        <v>0</v>
      </c>
      <c r="AH29" s="1118"/>
      <c r="AI29" s="1118"/>
      <c r="AJ29" s="1118"/>
      <c r="AK29" s="1118"/>
      <c r="AL29" s="1118"/>
      <c r="AM29" s="1119">
        <f>'ver calculos'!$H$68</f>
        <v>0</v>
      </c>
      <c r="AN29" s="1119"/>
      <c r="AO29" s="1119"/>
      <c r="AP29" s="1119"/>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row>
    <row r="30" spans="1:72" x14ac:dyDescent="0.25">
      <c r="A30" s="1116" t="s">
        <v>219</v>
      </c>
      <c r="B30" s="1116"/>
      <c r="C30" s="1116"/>
      <c r="D30" s="84"/>
      <c r="E30" s="84"/>
      <c r="F30" s="84"/>
      <c r="G30" s="84"/>
      <c r="H30" s="84"/>
      <c r="I30" s="1119">
        <f>'ver calculos'!$F$42</f>
        <v>0</v>
      </c>
      <c r="J30" s="1119"/>
      <c r="K30" s="1119"/>
      <c r="L30" s="1119"/>
      <c r="M30" s="1119"/>
      <c r="N30" s="1119"/>
      <c r="O30" s="1119"/>
      <c r="P30" s="1119">
        <f>'ver calculos'!H42</f>
        <v>0</v>
      </c>
      <c r="Q30" s="1119"/>
      <c r="R30" s="1119"/>
      <c r="S30" s="1119"/>
      <c r="T30" s="1119"/>
      <c r="U30" s="1119"/>
      <c r="V30" s="1119"/>
      <c r="W30" s="81"/>
      <c r="X30" s="81"/>
      <c r="Y30" s="1121">
        <f>('ver calculos'!$E$69)*100</f>
        <v>0</v>
      </c>
      <c r="Z30" s="1121"/>
      <c r="AA30" s="7" t="s">
        <v>221</v>
      </c>
      <c r="AB30" s="7"/>
      <c r="AC30" s="7"/>
      <c r="AD30" s="7"/>
      <c r="AE30" s="377"/>
      <c r="AF30" s="7"/>
      <c r="AG30" s="1117">
        <f>'ver calculos'!$F$69</f>
        <v>0</v>
      </c>
      <c r="AH30" s="1118"/>
      <c r="AI30" s="1118"/>
      <c r="AJ30" s="1118"/>
      <c r="AK30" s="1118"/>
      <c r="AL30" s="1118"/>
      <c r="AM30" s="1119">
        <f>'ver calculos'!$H$69</f>
        <v>0</v>
      </c>
      <c r="AN30" s="1119"/>
      <c r="AO30" s="1119"/>
      <c r="AP30" s="1119"/>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row>
    <row r="31" spans="1:72" x14ac:dyDescent="0.25">
      <c r="A31" s="1141">
        <f>('ver calculos'!$E$43)*100</f>
        <v>0</v>
      </c>
      <c r="B31" s="1121"/>
      <c r="C31" s="1116" t="s">
        <v>221</v>
      </c>
      <c r="D31" s="1116"/>
      <c r="E31" s="1116"/>
      <c r="F31" s="1116"/>
      <c r="G31" s="1116"/>
      <c r="H31" s="1116"/>
      <c r="I31" s="1119">
        <f>'ver calculos'!$F$43</f>
        <v>0</v>
      </c>
      <c r="J31" s="1119"/>
      <c r="K31" s="1119"/>
      <c r="L31" s="1119"/>
      <c r="M31" s="1119"/>
      <c r="N31" s="1119"/>
      <c r="O31" s="1119"/>
      <c r="P31" s="1119">
        <f>'ver calculos'!H43</f>
        <v>0</v>
      </c>
      <c r="Q31" s="1119"/>
      <c r="R31" s="1119"/>
      <c r="S31" s="1119"/>
      <c r="T31" s="1119"/>
      <c r="U31" s="1119"/>
      <c r="V31" s="1119"/>
      <c r="W31" s="81"/>
      <c r="X31" s="81"/>
      <c r="Y31" s="80" t="s">
        <v>222</v>
      </c>
      <c r="Z31" s="7"/>
      <c r="AA31" s="7"/>
      <c r="AB31" s="7"/>
      <c r="AC31" s="12"/>
      <c r="AD31" s="7"/>
      <c r="AE31" s="377"/>
      <c r="AF31" s="7"/>
      <c r="AG31" s="373"/>
      <c r="AH31" s="12"/>
      <c r="AI31" s="12"/>
      <c r="AJ31" s="12"/>
      <c r="AK31" s="12"/>
      <c r="AL31" s="12"/>
      <c r="AM31" s="1114">
        <f>'ver calculos'!$H$70</f>
        <v>0</v>
      </c>
      <c r="AN31" s="1114"/>
      <c r="AO31" s="1114"/>
      <c r="AP31" s="1114"/>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row>
    <row r="32" spans="1:72" x14ac:dyDescent="0.25">
      <c r="A32" s="1138" t="s">
        <v>222</v>
      </c>
      <c r="B32" s="1138"/>
      <c r="C32" s="1138"/>
      <c r="D32" s="7"/>
      <c r="E32" s="7"/>
      <c r="F32" s="7"/>
      <c r="G32" s="7"/>
      <c r="H32" s="7"/>
      <c r="I32" s="7"/>
      <c r="J32" s="7"/>
      <c r="K32" s="7"/>
      <c r="L32" s="7"/>
      <c r="M32" s="7"/>
      <c r="N32" s="7"/>
      <c r="O32" s="7"/>
      <c r="P32" s="1114">
        <f>'ver calculos'!H46</f>
        <v>0</v>
      </c>
      <c r="Q32" s="1114"/>
      <c r="R32" s="1114"/>
      <c r="S32" s="1114"/>
      <c r="T32" s="1114"/>
      <c r="U32" s="1114"/>
      <c r="V32" s="1114"/>
      <c r="W32" s="81"/>
      <c r="X32" s="81"/>
      <c r="Y32" s="7"/>
      <c r="Z32" s="7"/>
      <c r="AA32" s="7"/>
      <c r="AB32" s="7"/>
      <c r="AC32" s="12"/>
      <c r="AD32" s="7"/>
      <c r="AE32" s="1142"/>
      <c r="AF32" s="1127"/>
      <c r="AG32" s="7"/>
      <c r="AH32" s="12"/>
      <c r="AI32" s="12"/>
      <c r="AJ32" s="12"/>
      <c r="AK32" s="12"/>
      <c r="AL32" s="12"/>
      <c r="AM32" s="297"/>
      <c r="AN32" s="297"/>
      <c r="AO32" s="297"/>
      <c r="AP32" s="297"/>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row>
    <row r="33" spans="1:72" x14ac:dyDescent="0.25">
      <c r="A33" s="7"/>
      <c r="B33" s="7"/>
      <c r="C33" s="7"/>
      <c r="D33" s="7"/>
      <c r="E33" s="7"/>
      <c r="F33" s="7"/>
      <c r="G33" s="7"/>
      <c r="H33" s="7"/>
      <c r="I33" s="7"/>
      <c r="J33" s="7"/>
      <c r="K33" s="7"/>
      <c r="L33" s="7"/>
      <c r="M33" s="7"/>
      <c r="N33" s="7"/>
      <c r="O33" s="7"/>
      <c r="P33" s="7"/>
      <c r="Q33" s="7"/>
      <c r="R33" s="7"/>
      <c r="S33" s="7"/>
      <c r="T33" s="7"/>
      <c r="U33" s="7"/>
      <c r="V33" s="7"/>
      <c r="W33" s="7"/>
      <c r="X33" s="7"/>
      <c r="Y33" s="1111" t="s">
        <v>598</v>
      </c>
      <c r="Z33" s="1111"/>
      <c r="AA33" s="1111"/>
      <c r="AB33" s="1111"/>
      <c r="AC33" s="1111"/>
      <c r="AD33" s="1111"/>
      <c r="AE33" s="1111"/>
      <c r="AF33" s="1111"/>
      <c r="AG33" s="1111"/>
      <c r="AH33" s="1111"/>
      <c r="AI33" s="1111"/>
      <c r="AJ33" s="1111"/>
      <c r="AK33" s="1111"/>
      <c r="AL33" s="1111"/>
      <c r="AM33" s="1111"/>
      <c r="AN33" s="375"/>
      <c r="AO33" s="375"/>
      <c r="AP33" s="375"/>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row>
    <row r="34" spans="1:72" x14ac:dyDescent="0.25">
      <c r="A34" s="1111" t="s">
        <v>231</v>
      </c>
      <c r="B34" s="1111"/>
      <c r="C34" s="1111"/>
      <c r="D34" s="1111"/>
      <c r="E34" s="1111"/>
      <c r="F34" s="1111"/>
      <c r="G34" s="1111"/>
      <c r="H34" s="1111"/>
      <c r="I34" s="1111"/>
      <c r="J34" s="1111"/>
      <c r="K34" s="1111"/>
      <c r="L34" s="80"/>
      <c r="M34" s="80"/>
      <c r="N34" s="80"/>
      <c r="O34" s="80"/>
      <c r="P34" s="80"/>
      <c r="Q34" s="80"/>
      <c r="R34" s="80"/>
      <c r="S34" s="80"/>
      <c r="T34" s="80"/>
      <c r="U34" s="80"/>
      <c r="V34" s="80"/>
      <c r="W34" s="80"/>
      <c r="X34" s="80"/>
      <c r="Y34" s="1124">
        <f>'CARGAR datos p calculos'!$I$139</f>
        <v>0</v>
      </c>
      <c r="Z34" s="1124"/>
      <c r="AA34" s="379" t="s">
        <v>599</v>
      </c>
      <c r="AB34" s="378"/>
      <c r="AC34" s="378"/>
      <c r="AD34" s="378"/>
      <c r="AE34" s="378"/>
      <c r="AF34" s="379" t="s">
        <v>64</v>
      </c>
      <c r="AG34" s="1124">
        <f>'CARGAR datos p calculos'!$I$140</f>
        <v>0</v>
      </c>
      <c r="AH34" s="1124"/>
      <c r="AI34" s="379" t="s">
        <v>600</v>
      </c>
      <c r="AJ34" s="378"/>
      <c r="AK34" s="378"/>
      <c r="AL34" s="378"/>
      <c r="AM34" s="1143">
        <f>'ver calculos'!$H$76</f>
        <v>0</v>
      </c>
      <c r="AN34" s="1143"/>
      <c r="AO34" s="1143"/>
      <c r="AP34" s="1143"/>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row>
    <row r="35" spans="1:72" x14ac:dyDescent="0.25">
      <c r="A35" s="1116" t="s">
        <v>219</v>
      </c>
      <c r="B35" s="1116"/>
      <c r="C35" s="1116"/>
      <c r="D35" s="298"/>
      <c r="E35" s="298"/>
      <c r="F35" s="298"/>
      <c r="G35" s="298"/>
      <c r="H35" s="298"/>
      <c r="I35" s="1119">
        <f>'ver calculos'!F49</f>
        <v>0</v>
      </c>
      <c r="J35" s="1119"/>
      <c r="K35" s="1119"/>
      <c r="L35" s="1119"/>
      <c r="M35" s="1119"/>
      <c r="N35" s="1119"/>
      <c r="O35" s="1119"/>
      <c r="P35" s="298"/>
      <c r="Q35" s="298"/>
      <c r="R35" s="298"/>
      <c r="S35" s="298"/>
      <c r="T35" s="298"/>
      <c r="U35" s="298"/>
      <c r="V35" s="298"/>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row>
    <row r="36" spans="1:72" x14ac:dyDescent="0.25">
      <c r="A36" s="1121">
        <f>('ver calculos'!$E$51)*100</f>
        <v>0</v>
      </c>
      <c r="B36" s="1121"/>
      <c r="C36" s="1121"/>
      <c r="D36" s="84" t="s">
        <v>221</v>
      </c>
      <c r="F36" s="298"/>
      <c r="G36" s="298"/>
      <c r="H36" s="298"/>
      <c r="I36" s="1119">
        <f>'ver calculos'!F50</f>
        <v>0</v>
      </c>
      <c r="J36" s="1119"/>
      <c r="K36" s="1119"/>
      <c r="L36" s="1119"/>
      <c r="M36" s="1119"/>
      <c r="N36" s="1119"/>
      <c r="O36" s="1119"/>
      <c r="P36" s="1119">
        <f>'ver calculos'!H50</f>
        <v>0</v>
      </c>
      <c r="Q36" s="1119"/>
      <c r="R36" s="1119"/>
      <c r="S36" s="1119"/>
      <c r="T36" s="1119"/>
      <c r="U36" s="1119"/>
      <c r="V36" s="1119"/>
      <c r="W36" s="80"/>
      <c r="X36" s="80"/>
      <c r="Y36" s="1111" t="s">
        <v>481</v>
      </c>
      <c r="Z36" s="1111"/>
      <c r="AA36" s="1111"/>
      <c r="AB36" s="1111"/>
      <c r="AC36" s="1111"/>
      <c r="AD36" s="1111"/>
      <c r="AE36" s="1111"/>
      <c r="AF36" s="1111"/>
      <c r="AG36" s="1111"/>
      <c r="AH36" s="1111"/>
      <c r="AI36" s="1111"/>
      <c r="AJ36" s="1111"/>
      <c r="AK36" s="1111"/>
      <c r="AL36" s="1111"/>
      <c r="AM36" s="297"/>
      <c r="AN36" s="298"/>
      <c r="AO36" s="298"/>
      <c r="AP36" s="298"/>
      <c r="AQ36" s="80"/>
      <c r="AR36" s="80"/>
      <c r="AS36" s="80"/>
      <c r="AT36" s="80"/>
    </row>
    <row r="37" spans="1:72" x14ac:dyDescent="0.25">
      <c r="A37" s="1111" t="s">
        <v>222</v>
      </c>
      <c r="B37" s="1111"/>
      <c r="C37" s="1111"/>
      <c r="D37" s="80"/>
      <c r="E37" s="80"/>
      <c r="F37" s="80"/>
      <c r="G37" s="80"/>
      <c r="H37" s="80"/>
      <c r="I37" s="80"/>
      <c r="J37" s="80"/>
      <c r="K37" s="80"/>
      <c r="L37" s="80"/>
      <c r="M37" s="80"/>
      <c r="N37" s="80"/>
      <c r="O37" s="80"/>
      <c r="P37" s="1114">
        <f>'ver calculos'!H52</f>
        <v>0</v>
      </c>
      <c r="Q37" s="1114"/>
      <c r="R37" s="1114"/>
      <c r="S37" s="1114"/>
      <c r="T37" s="1114"/>
      <c r="U37" s="1114"/>
      <c r="V37" s="1114"/>
      <c r="W37" s="80"/>
      <c r="X37" s="80"/>
      <c r="Y37" s="1116" t="s">
        <v>219</v>
      </c>
      <c r="Z37" s="1116"/>
      <c r="AA37" s="1116"/>
      <c r="AB37" s="298" t="s">
        <v>232</v>
      </c>
      <c r="AC37" s="1119">
        <f>'ver calculos'!F59</f>
        <v>0</v>
      </c>
      <c r="AD37" s="1119"/>
      <c r="AE37" s="1119"/>
      <c r="AF37" s="1119"/>
      <c r="AG37" s="1119"/>
      <c r="AH37" s="1119"/>
      <c r="AI37" s="1119"/>
      <c r="AJ37" s="1119">
        <f>'ver calculos'!H59</f>
        <v>0</v>
      </c>
      <c r="AK37" s="1119"/>
      <c r="AL37" s="1119"/>
      <c r="AM37" s="1119"/>
      <c r="AN37" s="1119"/>
      <c r="AO37" s="1119"/>
      <c r="AP37" s="1119"/>
      <c r="AQ37" s="277"/>
      <c r="AR37" s="277"/>
      <c r="AS37" s="277"/>
      <c r="AT37" s="277"/>
    </row>
    <row r="38" spans="1:72" x14ac:dyDescent="0.25">
      <c r="A38" s="80"/>
      <c r="B38" s="80"/>
      <c r="C38" s="80"/>
      <c r="D38" s="80"/>
      <c r="E38" s="80"/>
      <c r="F38" s="80"/>
      <c r="G38" s="80"/>
      <c r="H38" s="80"/>
      <c r="I38" s="80"/>
      <c r="J38" s="80"/>
      <c r="K38" s="80"/>
      <c r="L38" s="80"/>
      <c r="M38" s="80"/>
      <c r="N38" s="80"/>
      <c r="O38" s="80"/>
      <c r="P38" s="80"/>
      <c r="Q38" s="80"/>
      <c r="R38" s="80"/>
      <c r="S38" s="80"/>
      <c r="T38" s="80"/>
      <c r="U38" s="80"/>
      <c r="V38" s="80"/>
      <c r="W38" s="80"/>
      <c r="X38" s="80"/>
      <c r="Y38" s="1121">
        <f>('ver calculos'!$E$60)*100</f>
        <v>0</v>
      </c>
      <c r="Z38" s="1121"/>
      <c r="AA38" s="1121"/>
      <c r="AB38" s="298" t="s">
        <v>232</v>
      </c>
      <c r="AC38" s="1119">
        <f>'ver calculos'!F60</f>
        <v>0</v>
      </c>
      <c r="AD38" s="1119"/>
      <c r="AE38" s="1119"/>
      <c r="AF38" s="1119"/>
      <c r="AG38" s="1119"/>
      <c r="AH38" s="1119"/>
      <c r="AI38" s="1119"/>
      <c r="AJ38" s="1119">
        <f>'ver calculos'!H60</f>
        <v>0</v>
      </c>
      <c r="AK38" s="1119"/>
      <c r="AL38" s="1119"/>
      <c r="AM38" s="1119"/>
      <c r="AN38" s="1119"/>
      <c r="AO38" s="1119"/>
      <c r="AP38" s="1119"/>
      <c r="AQ38" s="295"/>
      <c r="AR38" s="295"/>
      <c r="AS38" s="295"/>
      <c r="AT38" s="295"/>
    </row>
    <row r="39" spans="1:72" x14ac:dyDescent="0.25">
      <c r="A39" s="80" t="s">
        <v>729</v>
      </c>
      <c r="B39" s="80"/>
      <c r="C39" s="80"/>
      <c r="D39" s="80"/>
      <c r="E39" s="80"/>
      <c r="F39" s="80"/>
      <c r="G39" s="80"/>
      <c r="H39" s="80"/>
      <c r="I39" s="1123">
        <f>'CARGAR datos p calculos'!$E$165</f>
        <v>0</v>
      </c>
      <c r="J39" s="1123"/>
      <c r="K39" s="1123"/>
      <c r="L39" s="1123"/>
      <c r="M39" s="1123"/>
      <c r="N39" s="1123"/>
      <c r="O39" s="1123"/>
      <c r="P39" s="1123"/>
      <c r="Q39" s="1123"/>
      <c r="R39" s="1123"/>
      <c r="S39" s="80"/>
      <c r="T39" s="80"/>
      <c r="U39" s="80"/>
      <c r="V39" s="80"/>
      <c r="W39" s="80"/>
      <c r="X39" s="80"/>
      <c r="Y39" s="1111" t="s">
        <v>222</v>
      </c>
      <c r="Z39" s="1111"/>
      <c r="AA39" s="1111"/>
      <c r="AB39" s="7"/>
      <c r="AC39" s="7"/>
      <c r="AD39" s="7"/>
      <c r="AE39" s="7"/>
      <c r="AF39" s="7"/>
      <c r="AG39" s="7"/>
      <c r="AH39" s="7"/>
      <c r="AI39" s="7"/>
      <c r="AJ39" s="1123">
        <f>'ver calculos'!H61</f>
        <v>0</v>
      </c>
      <c r="AK39" s="1123"/>
      <c r="AL39" s="1123"/>
      <c r="AM39" s="1123"/>
      <c r="AN39" s="1123"/>
      <c r="AO39" s="1123"/>
      <c r="AP39" s="1123"/>
      <c r="AQ39" s="12"/>
    </row>
    <row r="40" spans="1:72" x14ac:dyDescent="0.25">
      <c r="A40" s="80"/>
      <c r="B40" s="80"/>
      <c r="C40" s="80"/>
      <c r="D40" s="80"/>
      <c r="E40" s="80"/>
      <c r="F40" s="80"/>
      <c r="G40" s="80"/>
      <c r="H40" s="80"/>
      <c r="I40" s="677"/>
      <c r="J40" s="677"/>
      <c r="K40" s="677"/>
      <c r="L40" s="677"/>
      <c r="M40" s="677"/>
      <c r="N40" s="677"/>
      <c r="O40" s="677"/>
      <c r="P40" s="677"/>
      <c r="Q40" s="677"/>
      <c r="R40" s="677"/>
      <c r="S40" s="80"/>
      <c r="T40" s="80"/>
      <c r="U40" s="80"/>
      <c r="V40" s="80"/>
      <c r="W40" s="80"/>
      <c r="X40" s="80"/>
      <c r="Y40" s="371"/>
      <c r="Z40" s="371"/>
      <c r="AA40" s="371"/>
      <c r="AB40" s="7"/>
      <c r="AC40" s="7"/>
      <c r="AD40" s="7"/>
      <c r="AE40" s="7"/>
      <c r="AF40" s="7"/>
      <c r="AG40" s="7"/>
      <c r="AH40" s="7"/>
      <c r="AI40" s="7"/>
      <c r="AJ40" s="677"/>
      <c r="AK40" s="677"/>
      <c r="AL40" s="677"/>
      <c r="AM40" s="677"/>
      <c r="AN40" s="677"/>
      <c r="AO40" s="677"/>
      <c r="AP40" s="677"/>
      <c r="AQ40" s="12"/>
    </row>
    <row r="41" spans="1:72" x14ac:dyDescent="0.25">
      <c r="A41" s="80" t="s">
        <v>903</v>
      </c>
      <c r="B41" s="80"/>
      <c r="C41" s="80"/>
      <c r="D41" s="80"/>
      <c r="E41" s="80"/>
      <c r="F41" s="80"/>
      <c r="G41" s="80"/>
      <c r="H41" s="80"/>
      <c r="I41" s="677"/>
      <c r="J41" s="677"/>
      <c r="K41" s="677"/>
      <c r="L41" s="677"/>
      <c r="M41" s="677"/>
      <c r="N41" s="677"/>
      <c r="O41" s="677"/>
      <c r="P41" s="677"/>
      <c r="Q41" s="677"/>
      <c r="R41" s="677"/>
      <c r="S41" s="80"/>
      <c r="T41" s="80"/>
      <c r="U41" s="80"/>
      <c r="V41" s="80"/>
      <c r="W41" s="80"/>
      <c r="X41" s="80" t="s">
        <v>904</v>
      </c>
      <c r="Y41" s="371"/>
      <c r="Z41" s="371"/>
      <c r="AA41" s="371"/>
      <c r="AB41" s="7"/>
      <c r="AC41" s="7"/>
      <c r="AD41" s="7"/>
      <c r="AE41" s="7"/>
      <c r="AF41" s="7"/>
      <c r="AG41" s="7"/>
      <c r="AH41" s="7"/>
      <c r="AI41" s="7"/>
      <c r="AJ41" s="677"/>
      <c r="AK41" s="677"/>
      <c r="AL41" s="677"/>
      <c r="AM41" s="677"/>
      <c r="AN41" s="677"/>
      <c r="AO41" s="677"/>
      <c r="AP41" s="677"/>
      <c r="AQ41" s="12"/>
    </row>
    <row r="42" spans="1:72" x14ac:dyDescent="0.25">
      <c r="A42" s="1152">
        <f>'CARGAR datos p calculos'!$D$161</f>
        <v>0</v>
      </c>
      <c r="B42" s="1138"/>
      <c r="C42" s="7" t="s">
        <v>480</v>
      </c>
      <c r="D42" s="80"/>
      <c r="E42" s="80"/>
      <c r="F42" s="80"/>
      <c r="G42" s="80"/>
      <c r="H42" s="80" t="s">
        <v>222</v>
      </c>
      <c r="I42" s="80"/>
      <c r="J42" s="80"/>
      <c r="K42" s="1153">
        <f>'ver calculos'!H83</f>
        <v>0</v>
      </c>
      <c r="L42" s="1153"/>
      <c r="M42" s="1153"/>
      <c r="N42" s="1153"/>
      <c r="O42" s="1153"/>
      <c r="P42" s="1153"/>
      <c r="Q42" s="1153"/>
      <c r="R42" s="1153"/>
      <c r="S42" s="80"/>
      <c r="T42" s="80"/>
      <c r="U42" s="80"/>
      <c r="V42" s="80"/>
      <c r="W42" s="80"/>
      <c r="X42" s="1154">
        <f>'CARGAR datos p calculos'!$H$121</f>
        <v>0</v>
      </c>
      <c r="Y42" s="1138"/>
      <c r="Z42" s="1138"/>
      <c r="AA42" s="371" t="s">
        <v>905</v>
      </c>
      <c r="AB42" s="7"/>
      <c r="AC42" s="7"/>
      <c r="AD42" s="7"/>
      <c r="AE42" s="7"/>
      <c r="AF42" s="7"/>
      <c r="AG42" s="80" t="s">
        <v>222</v>
      </c>
      <c r="AH42" s="7"/>
      <c r="AI42" s="7"/>
      <c r="AJ42" s="1153">
        <f>'ver calculos'!H90</f>
        <v>0</v>
      </c>
      <c r="AK42" s="1153"/>
      <c r="AL42" s="1153"/>
      <c r="AM42" s="1153"/>
      <c r="AN42" s="1153"/>
      <c r="AO42" s="1153"/>
      <c r="AP42" s="372"/>
      <c r="AQ42" s="12"/>
    </row>
    <row r="43" spans="1:72" x14ac:dyDescent="0.25">
      <c r="A43" s="80"/>
      <c r="B43" s="80"/>
      <c r="C43" s="80"/>
      <c r="D43" s="80"/>
      <c r="E43" s="80"/>
      <c r="F43" s="80"/>
      <c r="G43" s="80"/>
      <c r="H43" s="80"/>
      <c r="I43" s="80"/>
      <c r="J43" s="80"/>
      <c r="K43" s="80"/>
      <c r="L43" s="80"/>
      <c r="M43" s="80"/>
      <c r="N43" s="80"/>
      <c r="O43" s="80"/>
      <c r="P43" s="80"/>
      <c r="Q43" s="80"/>
      <c r="R43" s="80"/>
      <c r="S43" s="80"/>
      <c r="T43" s="80"/>
      <c r="U43" s="80"/>
      <c r="V43" s="80"/>
      <c r="W43" s="80"/>
      <c r="X43" s="80"/>
      <c r="Y43" s="371"/>
      <c r="Z43" s="371"/>
      <c r="AA43" s="371"/>
      <c r="AB43" s="7"/>
      <c r="AC43" s="7"/>
      <c r="AD43" s="7"/>
      <c r="AE43" s="7"/>
      <c r="AF43" s="7"/>
      <c r="AG43" s="7"/>
      <c r="AH43" s="7"/>
      <c r="AI43" s="7"/>
      <c r="AJ43" s="372"/>
      <c r="AK43" s="372"/>
      <c r="AL43" s="372"/>
      <c r="AM43" s="372"/>
      <c r="AN43" s="372"/>
      <c r="AO43" s="372"/>
      <c r="AP43" s="372"/>
      <c r="AQ43" s="12"/>
    </row>
    <row r="44" spans="1:72" ht="11.25" customHeight="1" x14ac:dyDescent="0.25">
      <c r="A44" s="83" t="s">
        <v>233</v>
      </c>
      <c r="B44" s="80"/>
      <c r="C44" s="80"/>
      <c r="D44" s="80"/>
      <c r="E44" s="80"/>
      <c r="F44" s="80"/>
      <c r="G44" s="80"/>
      <c r="H44" s="80"/>
      <c r="I44" s="80"/>
      <c r="J44" s="1145" t="s">
        <v>234</v>
      </c>
      <c r="K44" s="1145"/>
      <c r="L44" s="1145"/>
      <c r="M44" s="1145"/>
      <c r="N44" s="1145"/>
      <c r="O44" s="1145"/>
      <c r="P44" s="1145"/>
      <c r="Q44" s="1122" t="s">
        <v>235</v>
      </c>
      <c r="R44" s="1122"/>
      <c r="S44" s="1122"/>
      <c r="T44" s="1122" t="s">
        <v>236</v>
      </c>
      <c r="U44" s="1122"/>
      <c r="V44" s="1122"/>
      <c r="W44" s="1122" t="s">
        <v>237</v>
      </c>
      <c r="X44" s="1122"/>
      <c r="Y44" s="1122"/>
      <c r="Z44" s="1122" t="s">
        <v>238</v>
      </c>
      <c r="AA44" s="1122"/>
      <c r="AB44" s="1122"/>
      <c r="AC44" s="1122" t="s">
        <v>239</v>
      </c>
      <c r="AD44" s="1122"/>
      <c r="AE44" s="1122"/>
      <c r="AF44" s="1122" t="s">
        <v>240</v>
      </c>
      <c r="AG44" s="1122"/>
      <c r="AH44" s="1122"/>
      <c r="AI44" s="1122" t="s">
        <v>479</v>
      </c>
      <c r="AJ44" s="1122"/>
      <c r="AK44" s="1122"/>
      <c r="AL44" s="1127"/>
      <c r="AM44" s="1127"/>
      <c r="AN44" s="1127"/>
      <c r="AO44" s="7"/>
      <c r="AP44" s="7"/>
      <c r="AQ44" s="12"/>
    </row>
    <row r="45" spans="1:72" ht="11.25" customHeight="1" x14ac:dyDescent="0.25">
      <c r="A45" s="12"/>
      <c r="B45" s="83"/>
      <c r="C45" s="83"/>
      <c r="D45" s="83"/>
      <c r="E45" s="83"/>
      <c r="F45" s="83"/>
      <c r="G45" s="83"/>
      <c r="H45" s="83"/>
      <c r="I45" s="83"/>
      <c r="J45" s="1145" t="s">
        <v>241</v>
      </c>
      <c r="K45" s="1145"/>
      <c r="L45" s="1145"/>
      <c r="M45" s="1145"/>
      <c r="N45" s="1145"/>
      <c r="O45" s="1145"/>
      <c r="P45" s="1145"/>
      <c r="Q45" s="1144">
        <f>'CARGAR datos p calculos'!D55</f>
        <v>0</v>
      </c>
      <c r="R45" s="1144"/>
      <c r="S45" s="1144"/>
      <c r="T45" s="1144">
        <f>'CARGAR datos p calculos'!D88</f>
        <v>0</v>
      </c>
      <c r="U45" s="1144"/>
      <c r="V45" s="1144"/>
      <c r="W45" s="1144">
        <f>'CARGAR datos p calculos'!D103</f>
        <v>0</v>
      </c>
      <c r="X45" s="1144"/>
      <c r="Y45" s="1144"/>
      <c r="Z45" s="1144">
        <f>'CARGAR datos p calculos'!D118</f>
        <v>0</v>
      </c>
      <c r="AA45" s="1144"/>
      <c r="AB45" s="1144"/>
      <c r="AC45" s="1144">
        <f>'CARGAR datos p calculos'!D72</f>
        <v>0</v>
      </c>
      <c r="AD45" s="1144"/>
      <c r="AE45" s="1144"/>
      <c r="AF45" s="1144">
        <f>'CARGAR datos p calculos'!D134</f>
        <v>0</v>
      </c>
      <c r="AG45" s="1144"/>
      <c r="AH45" s="1144"/>
      <c r="AI45" s="1128" t="s">
        <v>12</v>
      </c>
      <c r="AJ45" s="1128"/>
      <c r="AK45" s="1128"/>
      <c r="AL45" s="1050"/>
      <c r="AM45" s="1050"/>
      <c r="AN45" s="1050"/>
      <c r="AO45" s="12"/>
      <c r="AP45" s="12"/>
      <c r="AQ45" s="12"/>
    </row>
    <row r="46" spans="1:72" ht="11.25" customHeight="1" x14ac:dyDescent="0.25">
      <c r="A46" s="83"/>
      <c r="B46" s="83"/>
      <c r="C46" s="83"/>
      <c r="D46" s="83"/>
      <c r="E46" s="83"/>
      <c r="F46" s="83"/>
      <c r="G46" s="83"/>
      <c r="H46" s="83"/>
      <c r="I46" s="83"/>
      <c r="J46" s="1145" t="s">
        <v>242</v>
      </c>
      <c r="K46" s="1145"/>
      <c r="L46" s="1145"/>
      <c r="M46" s="1145"/>
      <c r="N46" s="1145"/>
      <c r="O46" s="1145"/>
      <c r="P46" s="1145"/>
      <c r="Q46" s="1125">
        <f>'CARGAR datos p calculos'!D56</f>
        <v>0</v>
      </c>
      <c r="R46" s="1125"/>
      <c r="S46" s="1125"/>
      <c r="T46" s="1125">
        <f>'CARGAR datos p calculos'!D89</f>
        <v>0</v>
      </c>
      <c r="U46" s="1125"/>
      <c r="V46" s="1125"/>
      <c r="W46" s="1125">
        <f>'CARGAR datos p calculos'!D104</f>
        <v>0</v>
      </c>
      <c r="X46" s="1125"/>
      <c r="Y46" s="1125"/>
      <c r="Z46" s="1125">
        <f>'CARGAR datos p calculos'!D119</f>
        <v>0</v>
      </c>
      <c r="AA46" s="1125"/>
      <c r="AB46" s="1125"/>
      <c r="AC46" s="1125">
        <f>'CARGAR datos p calculos'!D73</f>
        <v>0</v>
      </c>
      <c r="AD46" s="1125"/>
      <c r="AE46" s="1125"/>
      <c r="AF46" s="1125">
        <f>'CARGAR datos p calculos'!D135</f>
        <v>0</v>
      </c>
      <c r="AG46" s="1125"/>
      <c r="AH46" s="1125"/>
      <c r="AI46" s="1125">
        <f>'CARGAR datos p calculos'!D151</f>
        <v>0</v>
      </c>
      <c r="AJ46" s="1125"/>
      <c r="AK46" s="1125"/>
      <c r="AL46" s="1127"/>
      <c r="AM46" s="1127"/>
      <c r="AN46" s="1127"/>
      <c r="AO46" s="7"/>
      <c r="AP46" s="7"/>
      <c r="AQ46" s="12"/>
    </row>
    <row r="47" spans="1:72" ht="11.25" customHeight="1" x14ac:dyDescent="0.25">
      <c r="A47" s="83"/>
      <c r="B47" s="83"/>
      <c r="C47" s="83"/>
      <c r="D47" s="83"/>
      <c r="E47" s="83"/>
      <c r="F47" s="83"/>
      <c r="G47" s="83"/>
      <c r="H47" s="83"/>
      <c r="I47" s="83"/>
      <c r="J47" s="1145" t="s">
        <v>243</v>
      </c>
      <c r="K47" s="1145"/>
      <c r="L47" s="1145"/>
      <c r="M47" s="1145"/>
      <c r="N47" s="1145"/>
      <c r="O47" s="1145"/>
      <c r="P47" s="1145"/>
      <c r="Q47" s="1125">
        <f>'CARGAR datos p calculos'!D57</f>
        <v>0</v>
      </c>
      <c r="R47" s="1125"/>
      <c r="S47" s="1125"/>
      <c r="T47" s="1125">
        <f>'CARGAR datos p calculos'!D90</f>
        <v>0</v>
      </c>
      <c r="U47" s="1125"/>
      <c r="V47" s="1125"/>
      <c r="W47" s="1125">
        <f>'CARGAR datos p calculos'!D105</f>
        <v>0</v>
      </c>
      <c r="X47" s="1125"/>
      <c r="Y47" s="1125"/>
      <c r="Z47" s="1125">
        <f>'CARGAR datos p calculos'!D120</f>
        <v>0</v>
      </c>
      <c r="AA47" s="1125"/>
      <c r="AB47" s="1125"/>
      <c r="AC47" s="1125">
        <f>'CARGAR datos p calculos'!D74</f>
        <v>0</v>
      </c>
      <c r="AD47" s="1125"/>
      <c r="AE47" s="1125"/>
      <c r="AF47" s="1125">
        <f>'CARGAR datos p calculos'!D136</f>
        <v>0</v>
      </c>
      <c r="AG47" s="1125"/>
      <c r="AH47" s="1125"/>
      <c r="AI47" s="1125">
        <f>'CARGAR datos p calculos'!D152</f>
        <v>0</v>
      </c>
      <c r="AJ47" s="1125"/>
      <c r="AK47" s="1125"/>
      <c r="AL47" s="1127"/>
      <c r="AM47" s="1127"/>
      <c r="AN47" s="1127"/>
      <c r="AO47" s="7"/>
      <c r="AP47" s="7"/>
      <c r="AQ47" s="12"/>
    </row>
    <row r="48" spans="1:72" ht="11.25" customHeight="1" x14ac:dyDescent="0.25">
      <c r="A48" s="83"/>
      <c r="B48" s="83"/>
      <c r="C48" s="83"/>
      <c r="D48" s="83"/>
      <c r="E48" s="83"/>
      <c r="F48" s="83"/>
      <c r="G48" s="83"/>
      <c r="H48" s="83"/>
      <c r="I48" s="83"/>
      <c r="J48" s="1145" t="s">
        <v>883</v>
      </c>
      <c r="K48" s="1145"/>
      <c r="L48" s="1145"/>
      <c r="M48" s="1145"/>
      <c r="N48" s="1145"/>
      <c r="O48" s="1145"/>
      <c r="P48" s="1145"/>
      <c r="Q48" s="1144">
        <f>'CARGAR datos p calculos'!D58</f>
        <v>0</v>
      </c>
      <c r="R48" s="1144"/>
      <c r="S48" s="1144"/>
      <c r="T48" s="1144">
        <f>'CARGAR datos p calculos'!D91</f>
        <v>0</v>
      </c>
      <c r="U48" s="1144"/>
      <c r="V48" s="1144"/>
      <c r="W48" s="1128">
        <f>'CARGAR datos p calculos'!D106</f>
        <v>0</v>
      </c>
      <c r="X48" s="1144"/>
      <c r="Y48" s="1144"/>
      <c r="Z48" s="1128">
        <f>'CARGAR datos p calculos'!D121</f>
        <v>0</v>
      </c>
      <c r="AA48" s="1144"/>
      <c r="AB48" s="1144"/>
      <c r="AC48" s="1128">
        <f>'CARGAR datos p calculos'!D75</f>
        <v>0</v>
      </c>
      <c r="AD48" s="1144"/>
      <c r="AE48" s="1144"/>
      <c r="AF48" s="1128">
        <f>'CARGAR datos p calculos'!D137</f>
        <v>0</v>
      </c>
      <c r="AG48" s="1144"/>
      <c r="AH48" s="1144"/>
      <c r="AI48" s="1144" t="s">
        <v>12</v>
      </c>
      <c r="AJ48" s="1144"/>
      <c r="AK48" s="1144"/>
      <c r="AL48" s="78"/>
      <c r="AM48" s="78"/>
      <c r="AN48" s="78"/>
      <c r="AO48" s="7"/>
      <c r="AP48" s="7"/>
      <c r="AQ48" s="12"/>
    </row>
    <row r="49" spans="1:43" ht="11.25" customHeight="1" x14ac:dyDescent="0.25">
      <c r="A49" s="83"/>
      <c r="B49" s="83"/>
      <c r="C49" s="83"/>
      <c r="D49" s="83"/>
      <c r="E49" s="83"/>
      <c r="F49" s="83"/>
      <c r="G49" s="83"/>
      <c r="H49" s="83"/>
      <c r="I49" s="83"/>
      <c r="J49" s="1145" t="s">
        <v>902</v>
      </c>
      <c r="K49" s="1145"/>
      <c r="L49" s="1145"/>
      <c r="M49" s="1145"/>
      <c r="N49" s="1145"/>
      <c r="O49" s="1145"/>
      <c r="P49" s="1145"/>
      <c r="Q49" s="1144">
        <f>'CARGAR datos p calculos'!D59</f>
        <v>0</v>
      </c>
      <c r="R49" s="1144"/>
      <c r="S49" s="1144"/>
      <c r="T49" s="1144">
        <f>'CARGAR datos p calculos'!D92</f>
        <v>0</v>
      </c>
      <c r="U49" s="1144"/>
      <c r="V49" s="1144"/>
      <c r="W49" s="1125">
        <f>'CARGAR datos p calculos'!D107</f>
        <v>0</v>
      </c>
      <c r="X49" s="1144"/>
      <c r="Y49" s="1144"/>
      <c r="Z49" s="1125">
        <f>'CARGAR datos p calculos'!D122</f>
        <v>0</v>
      </c>
      <c r="AA49" s="1144"/>
      <c r="AB49" s="1144"/>
      <c r="AC49" s="1125">
        <f>'CARGAR datos p calculos'!D76</f>
        <v>0</v>
      </c>
      <c r="AD49" s="1144"/>
      <c r="AE49" s="1144"/>
      <c r="AF49" s="1125">
        <f>'CARGAR datos p calculos'!D138</f>
        <v>0</v>
      </c>
      <c r="AG49" s="1144"/>
      <c r="AH49" s="1144"/>
      <c r="AI49" s="1144" t="s">
        <v>12</v>
      </c>
      <c r="AJ49" s="1144"/>
      <c r="AK49" s="1144"/>
      <c r="AL49" s="78"/>
      <c r="AM49" s="78"/>
      <c r="AN49" s="78"/>
      <c r="AO49" s="7"/>
      <c r="AP49" s="7"/>
      <c r="AQ49" s="12"/>
    </row>
    <row r="50" spans="1:43" ht="11.25" customHeight="1" thickBot="1" x14ac:dyDescent="0.3">
      <c r="A50" s="12"/>
      <c r="B50" s="12"/>
      <c r="C50" s="12"/>
      <c r="D50" s="12"/>
      <c r="E50" s="12"/>
      <c r="F50" s="12"/>
      <c r="G50" s="12"/>
      <c r="H50" s="12"/>
      <c r="I50" s="12"/>
      <c r="J50" s="1145" t="s">
        <v>244</v>
      </c>
      <c r="K50" s="1145"/>
      <c r="L50" s="1145"/>
      <c r="M50" s="1145"/>
      <c r="N50" s="1145"/>
      <c r="O50" s="1145"/>
      <c r="P50" s="1145"/>
      <c r="Q50" s="1125">
        <f>'CARGAR datos p calculos'!D60</f>
        <v>0</v>
      </c>
      <c r="R50" s="1125"/>
      <c r="S50" s="1125"/>
      <c r="T50" s="1125">
        <f>'CARGAR datos p calculos'!D93</f>
        <v>0</v>
      </c>
      <c r="U50" s="1125"/>
      <c r="V50" s="1125"/>
      <c r="W50" s="1125">
        <f>'CARGAR datos p calculos'!D108</f>
        <v>0</v>
      </c>
      <c r="X50" s="1125"/>
      <c r="Y50" s="1125"/>
      <c r="Z50" s="1125">
        <f>'CARGAR datos p calculos'!D123</f>
        <v>0</v>
      </c>
      <c r="AA50" s="1125"/>
      <c r="AB50" s="1125"/>
      <c r="AC50" s="1125">
        <f>'CARGAR datos p calculos'!D77</f>
        <v>0</v>
      </c>
      <c r="AD50" s="1125"/>
      <c r="AE50" s="1125"/>
      <c r="AF50" s="1125">
        <f>'CARGAR datos p calculos'!D139</f>
        <v>0</v>
      </c>
      <c r="AG50" s="1125"/>
      <c r="AH50" s="1125"/>
      <c r="AI50" s="1126">
        <f>'CARGAR datos p calculos'!D153</f>
        <v>0</v>
      </c>
      <c r="AJ50" s="1126"/>
      <c r="AK50" s="1126"/>
      <c r="AL50" s="1127"/>
      <c r="AM50" s="1127"/>
      <c r="AN50" s="1127"/>
      <c r="AO50" s="7"/>
      <c r="AP50" s="7"/>
      <c r="AQ50" s="12"/>
    </row>
    <row r="51" spans="1:43" ht="11.25" customHeight="1" thickBot="1" x14ac:dyDescent="0.3">
      <c r="A51" s="12"/>
      <c r="B51" s="12"/>
      <c r="C51" s="12"/>
      <c r="D51" s="12"/>
      <c r="E51" s="12"/>
      <c r="F51" s="12"/>
      <c r="G51" s="12"/>
      <c r="H51" s="12"/>
      <c r="I51" s="12"/>
      <c r="J51" s="83"/>
      <c r="K51" s="12"/>
      <c r="L51" s="12"/>
      <c r="M51" s="12"/>
      <c r="N51" s="12"/>
      <c r="O51" s="12"/>
      <c r="P51" s="12"/>
      <c r="Q51" s="12"/>
      <c r="R51" s="12"/>
      <c r="S51" s="12"/>
      <c r="T51" s="12"/>
      <c r="U51" s="12"/>
      <c r="V51" s="12"/>
      <c r="W51" s="7"/>
      <c r="X51" s="7"/>
      <c r="Y51" s="7"/>
      <c r="Z51" s="7"/>
      <c r="AA51" s="7"/>
      <c r="AB51" s="7"/>
      <c r="AC51" s="7"/>
      <c r="AD51" s="7"/>
      <c r="AE51" s="7"/>
      <c r="AF51" s="7"/>
      <c r="AG51" s="7"/>
      <c r="AH51" s="7"/>
      <c r="AI51" s="1146">
        <f>'CARGAR datos p calculos'!D150</f>
        <v>0</v>
      </c>
      <c r="AJ51" s="1147"/>
      <c r="AK51" s="1147"/>
      <c r="AL51" s="1148" t="s">
        <v>480</v>
      </c>
      <c r="AM51" s="1149"/>
      <c r="AN51" s="1150"/>
      <c r="AO51" s="7"/>
      <c r="AP51" s="7"/>
      <c r="AQ51" s="12"/>
    </row>
    <row r="52" spans="1:43" x14ac:dyDescent="0.25">
      <c r="A52" s="80" t="s">
        <v>245</v>
      </c>
      <c r="B52" s="80"/>
      <c r="C52" s="80"/>
      <c r="D52" s="80"/>
      <c r="E52" s="80"/>
      <c r="F52" s="80"/>
      <c r="G52" s="80"/>
      <c r="H52" s="80"/>
      <c r="I52" s="80"/>
      <c r="J52" s="12"/>
      <c r="K52" s="12"/>
      <c r="L52" s="12"/>
      <c r="M52" s="12"/>
      <c r="N52" s="12"/>
      <c r="O52" s="381"/>
      <c r="P52" s="381"/>
      <c r="Q52" s="381"/>
      <c r="R52" s="381"/>
      <c r="S52" s="381"/>
      <c r="T52" s="381"/>
      <c r="U52" s="381"/>
      <c r="V52" s="381"/>
      <c r="W52" s="7"/>
      <c r="X52" s="7"/>
      <c r="Y52" s="7"/>
      <c r="Z52" s="12"/>
      <c r="AA52" s="7"/>
      <c r="AB52" s="7"/>
      <c r="AC52" s="7"/>
      <c r="AD52" s="7"/>
      <c r="AE52" s="7"/>
      <c r="AF52" s="7"/>
      <c r="AG52" s="7"/>
      <c r="AH52" s="7"/>
      <c r="AI52" s="7"/>
      <c r="AJ52" s="7"/>
      <c r="AK52" s="7"/>
      <c r="AL52" s="7"/>
      <c r="AM52" s="7"/>
      <c r="AN52" s="7"/>
      <c r="AO52" s="7"/>
      <c r="AP52" s="7"/>
      <c r="AQ52" s="12"/>
    </row>
    <row r="53" spans="1:43" x14ac:dyDescent="0.25">
      <c r="A53" s="380" t="s">
        <v>246</v>
      </c>
      <c r="B53" s="380"/>
      <c r="C53" s="7"/>
      <c r="D53" s="7"/>
      <c r="E53" s="7"/>
      <c r="F53" s="7"/>
      <c r="G53" s="7"/>
      <c r="H53" s="7"/>
      <c r="I53" s="7"/>
      <c r="J53" s="12"/>
      <c r="K53" s="12"/>
      <c r="L53" s="12"/>
      <c r="M53" s="12"/>
      <c r="N53" s="12"/>
      <c r="O53" s="1871">
        <f>'CARGAR datos p calculos'!$I$99</f>
        <v>0</v>
      </c>
      <c r="P53" s="1871"/>
      <c r="Q53" s="1871"/>
      <c r="R53" s="1871"/>
      <c r="S53" s="1871"/>
      <c r="T53" s="1871"/>
      <c r="U53" s="1871"/>
      <c r="V53" s="1871"/>
      <c r="W53" s="7"/>
      <c r="X53" s="7"/>
      <c r="Y53" s="7"/>
      <c r="Z53" s="7" t="s">
        <v>247</v>
      </c>
      <c r="AA53" s="7"/>
      <c r="AB53" s="7"/>
      <c r="AC53" s="7"/>
      <c r="AD53" s="7"/>
      <c r="AE53" s="7"/>
      <c r="AF53" s="7"/>
      <c r="AG53" s="7"/>
      <c r="AH53" s="7"/>
      <c r="AI53" s="7"/>
      <c r="AJ53" s="7"/>
      <c r="AK53" s="7"/>
      <c r="AL53" s="7"/>
      <c r="AM53" s="7"/>
      <c r="AN53" s="7"/>
      <c r="AO53" s="7"/>
      <c r="AP53" s="7"/>
      <c r="AQ53" s="12"/>
    </row>
    <row r="54" spans="1:43" x14ac:dyDescent="0.25">
      <c r="A54" s="1875" t="s">
        <v>994</v>
      </c>
      <c r="B54" s="1874"/>
      <c r="C54" s="1874"/>
      <c r="D54" s="12"/>
      <c r="E54" s="12"/>
      <c r="F54" s="12"/>
      <c r="G54" s="12"/>
      <c r="H54" s="12"/>
      <c r="I54" s="7"/>
      <c r="J54" s="7"/>
      <c r="K54" s="7"/>
      <c r="L54" s="7"/>
      <c r="M54" s="7"/>
      <c r="N54" s="7"/>
      <c r="O54" s="1871">
        <f>'ver calculos'!Y27</f>
        <v>0</v>
      </c>
      <c r="P54" s="1871"/>
      <c r="Q54" s="1871"/>
      <c r="R54" s="1871"/>
      <c r="S54" s="1871"/>
      <c r="T54" s="1871"/>
      <c r="U54" s="1871"/>
      <c r="V54" s="1871"/>
      <c r="W54" s="7"/>
      <c r="X54" s="7"/>
      <c r="Y54" s="7"/>
      <c r="Z54" s="7"/>
      <c r="AA54" s="7"/>
      <c r="AB54" s="7"/>
      <c r="AC54" s="7"/>
      <c r="AD54" s="7"/>
      <c r="AE54" s="7"/>
      <c r="AF54" s="7"/>
      <c r="AG54" s="7"/>
      <c r="AH54" s="7"/>
      <c r="AI54" s="7"/>
      <c r="AJ54" s="7"/>
      <c r="AK54" s="7"/>
      <c r="AL54" s="7"/>
      <c r="AM54" s="7"/>
      <c r="AN54" s="7"/>
      <c r="AO54" s="7"/>
      <c r="AP54" s="7"/>
      <c r="AQ54" s="12"/>
    </row>
    <row r="55" spans="1:43" x14ac:dyDescent="0.25">
      <c r="A55" s="382" t="s">
        <v>248</v>
      </c>
      <c r="B55" s="12"/>
      <c r="C55" s="12"/>
      <c r="D55" s="12"/>
      <c r="E55" s="12"/>
      <c r="F55" s="12"/>
      <c r="G55" s="12"/>
      <c r="H55" s="12"/>
      <c r="I55" s="12"/>
      <c r="J55" s="12"/>
      <c r="K55" s="12"/>
      <c r="L55" s="12"/>
      <c r="M55" s="12"/>
      <c r="N55" s="12"/>
      <c r="O55" s="1872">
        <f>O54*0.1</f>
        <v>0</v>
      </c>
      <c r="P55" s="1873"/>
      <c r="Q55" s="1873"/>
      <c r="R55" s="1873"/>
      <c r="S55" s="1873"/>
      <c r="T55" s="1873"/>
      <c r="U55" s="1873"/>
      <c r="V55" s="1873"/>
      <c r="W55" s="12"/>
      <c r="X55" s="12"/>
      <c r="Y55" s="12"/>
      <c r="Z55" s="12"/>
      <c r="AA55" s="12"/>
      <c r="AB55" s="12"/>
      <c r="AC55" s="12"/>
      <c r="AD55" s="12"/>
      <c r="AE55" s="12"/>
      <c r="AF55" s="12"/>
      <c r="AG55" s="12"/>
      <c r="AH55" s="12"/>
      <c r="AI55" s="12"/>
      <c r="AJ55" s="12"/>
      <c r="AK55" s="12"/>
      <c r="AL55" s="12"/>
      <c r="AM55" s="12"/>
      <c r="AN55" s="12"/>
      <c r="AO55" s="12"/>
      <c r="AP55" s="12"/>
      <c r="AQ55" s="12"/>
    </row>
    <row r="56" spans="1:43" x14ac:dyDescent="0.25">
      <c r="A56" s="12"/>
      <c r="B56" s="12"/>
      <c r="C56" s="12"/>
      <c r="D56" s="12"/>
      <c r="E56" s="1151">
        <f>'CARGAR datos'!I10</f>
        <v>0</v>
      </c>
      <c r="F56" s="1151"/>
      <c r="G56" s="1151"/>
      <c r="H56" s="1151"/>
      <c r="I56" s="1151"/>
      <c r="J56" s="1151"/>
      <c r="K56" s="1151"/>
      <c r="L56" s="1151"/>
      <c r="M56" s="1151"/>
      <c r="N56" s="1151"/>
      <c r="O56" s="1151"/>
      <c r="P56" s="1151"/>
      <c r="Q56" s="1151"/>
      <c r="R56" s="1151"/>
      <c r="S56" s="1151"/>
      <c r="T56" s="1151"/>
      <c r="U56" s="1151"/>
      <c r="V56" s="12"/>
      <c r="W56" s="12"/>
      <c r="X56" s="12"/>
      <c r="Y56" s="12"/>
      <c r="Z56" s="12"/>
      <c r="AA56" s="12"/>
      <c r="AB56" s="12"/>
      <c r="AC56" s="12"/>
      <c r="AD56" s="12"/>
      <c r="AE56" s="12"/>
      <c r="AF56" s="12"/>
      <c r="AG56" s="12"/>
      <c r="AH56" s="12"/>
      <c r="AI56" s="12"/>
      <c r="AJ56" s="12"/>
      <c r="AK56" s="12"/>
      <c r="AL56" s="12"/>
      <c r="AM56" s="12"/>
      <c r="AN56" s="12"/>
      <c r="AO56" s="12"/>
      <c r="AP56" s="12"/>
      <c r="AQ56" s="12"/>
    </row>
    <row r="57" spans="1:43" x14ac:dyDescent="0.25">
      <c r="A57" s="12"/>
      <c r="B57" s="12"/>
      <c r="C57" s="12"/>
      <c r="D57" s="12"/>
      <c r="E57" s="1151"/>
      <c r="F57" s="1151"/>
      <c r="G57" s="1151"/>
      <c r="H57" s="1151"/>
      <c r="I57" s="1151"/>
      <c r="J57" s="1151"/>
      <c r="K57" s="1151"/>
      <c r="L57" s="1151"/>
      <c r="M57" s="1151"/>
      <c r="N57" s="1151"/>
      <c r="O57" s="1151"/>
      <c r="P57" s="1151"/>
      <c r="Q57" s="1151"/>
      <c r="R57" s="1151"/>
      <c r="S57" s="1151"/>
      <c r="T57" s="1151"/>
      <c r="U57" s="1151"/>
      <c r="V57" s="12"/>
      <c r="W57" s="12"/>
      <c r="X57" s="12"/>
      <c r="Y57" s="12"/>
      <c r="Z57" s="12"/>
      <c r="AA57" s="12"/>
      <c r="AB57" s="12"/>
      <c r="AC57" s="12"/>
      <c r="AD57" s="12"/>
      <c r="AE57" s="12"/>
      <c r="AF57" s="12"/>
      <c r="AG57" s="12"/>
      <c r="AH57" s="12"/>
      <c r="AI57" s="12"/>
      <c r="AJ57" s="12"/>
      <c r="AK57" s="12"/>
      <c r="AL57" s="12"/>
      <c r="AM57" s="12"/>
      <c r="AN57" s="12"/>
      <c r="AO57" s="12"/>
      <c r="AP57" s="12"/>
      <c r="AQ57" s="12"/>
    </row>
    <row r="58" spans="1:43" x14ac:dyDescent="0.25">
      <c r="A58" s="12"/>
      <c r="B58" s="12"/>
      <c r="C58" s="12"/>
      <c r="D58" s="12"/>
      <c r="E58" s="1151"/>
      <c r="F58" s="1151"/>
      <c r="G58" s="1151"/>
      <c r="H58" s="1151"/>
      <c r="I58" s="1151"/>
      <c r="J58" s="1151"/>
      <c r="K58" s="1151"/>
      <c r="L58" s="1151"/>
      <c r="M58" s="1151"/>
      <c r="N58" s="1151"/>
      <c r="O58" s="1151"/>
      <c r="P58" s="1151"/>
      <c r="Q58" s="1151"/>
      <c r="R58" s="1151"/>
      <c r="S58" s="1151"/>
      <c r="T58" s="1151"/>
      <c r="U58" s="1151"/>
      <c r="V58" s="12"/>
      <c r="W58" s="12"/>
      <c r="X58" s="12"/>
      <c r="Y58" s="12"/>
      <c r="Z58" s="12"/>
      <c r="AA58" s="12"/>
      <c r="AB58" s="12"/>
      <c r="AC58" s="12"/>
      <c r="AD58" s="12"/>
      <c r="AE58" s="12"/>
      <c r="AF58" s="12"/>
      <c r="AG58" s="12"/>
      <c r="AH58" s="12"/>
      <c r="AI58" s="12"/>
      <c r="AJ58" s="12"/>
      <c r="AK58" s="12"/>
      <c r="AL58" s="12"/>
      <c r="AM58" s="12"/>
      <c r="AN58" s="12"/>
      <c r="AO58" s="12"/>
      <c r="AP58" s="12"/>
      <c r="AQ58" s="12"/>
    </row>
    <row r="59" spans="1:43" x14ac:dyDescent="0.25">
      <c r="A59" s="12"/>
      <c r="B59" s="12"/>
      <c r="C59" s="12"/>
      <c r="D59" s="12"/>
      <c r="E59" s="1151"/>
      <c r="F59" s="1151"/>
      <c r="G59" s="1151"/>
      <c r="H59" s="1151"/>
      <c r="I59" s="1151"/>
      <c r="J59" s="1151"/>
      <c r="K59" s="1151"/>
      <c r="L59" s="1151"/>
      <c r="M59" s="1151"/>
      <c r="N59" s="1151"/>
      <c r="O59" s="1151"/>
      <c r="P59" s="1151"/>
      <c r="Q59" s="1151"/>
      <c r="R59" s="1151"/>
      <c r="S59" s="1151"/>
      <c r="T59" s="1151"/>
      <c r="U59" s="1151"/>
      <c r="V59" s="12"/>
      <c r="W59" s="12"/>
      <c r="X59" s="12"/>
      <c r="Y59" s="12"/>
      <c r="Z59" s="12"/>
      <c r="AA59" s="12"/>
      <c r="AB59" s="12"/>
      <c r="AC59" s="12"/>
      <c r="AD59" s="12"/>
      <c r="AE59" s="12"/>
      <c r="AF59" s="12"/>
      <c r="AG59" s="12"/>
      <c r="AH59" s="12"/>
      <c r="AI59" s="12"/>
      <c r="AJ59" s="12"/>
      <c r="AK59" s="12"/>
      <c r="AL59" s="12"/>
      <c r="AM59" s="12"/>
      <c r="AN59" s="12"/>
      <c r="AO59" s="12"/>
      <c r="AP59" s="12"/>
      <c r="AQ59" s="12"/>
    </row>
    <row r="60" spans="1:43" x14ac:dyDescent="0.25">
      <c r="A60" s="12"/>
      <c r="B60" s="84"/>
      <c r="C60" s="84"/>
      <c r="D60" s="84"/>
      <c r="E60" s="84"/>
      <c r="F60" s="84"/>
      <c r="G60" s="1116" t="str">
        <f xml:space="preserve"> 'CARGAR datos'!E19</f>
        <v>-</v>
      </c>
      <c r="H60" s="1116"/>
      <c r="I60" s="1116"/>
      <c r="J60" s="1116"/>
      <c r="K60" s="1116"/>
      <c r="L60" s="1116"/>
      <c r="M60" s="1116"/>
      <c r="N60" s="1116"/>
      <c r="O60" s="1116"/>
      <c r="P60" s="1116"/>
      <c r="Q60" s="1116"/>
      <c r="R60" s="1116"/>
      <c r="S60" s="1116"/>
      <c r="T60" s="1116"/>
      <c r="U60" s="1116"/>
      <c r="V60" s="1116"/>
      <c r="W60" s="84"/>
      <c r="X60" s="84"/>
      <c r="Y60" s="84"/>
      <c r="Z60" s="12"/>
      <c r="AA60" s="12"/>
      <c r="AB60" s="12"/>
      <c r="AC60" s="12"/>
      <c r="AD60" s="12"/>
      <c r="AE60" s="12"/>
      <c r="AF60" s="12"/>
      <c r="AG60" s="12"/>
      <c r="AH60" s="12"/>
      <c r="AI60" s="12"/>
      <c r="AJ60" s="12"/>
      <c r="AK60" s="12"/>
      <c r="AL60" s="12"/>
      <c r="AM60" s="12"/>
      <c r="AN60" s="12"/>
      <c r="AO60" s="12"/>
      <c r="AP60" s="12"/>
      <c r="AQ60" s="12"/>
    </row>
    <row r="61" spans="1:43" x14ac:dyDescent="0.25">
      <c r="A61" s="1116" t="s">
        <v>249</v>
      </c>
      <c r="B61" s="1116"/>
      <c r="C61" s="1116"/>
      <c r="D61" s="1116"/>
      <c r="E61" s="1116"/>
      <c r="F61" s="1116"/>
      <c r="G61" s="1116" t="str">
        <f xml:space="preserve"> 'CARGAR datos'!E21</f>
        <v>-</v>
      </c>
      <c r="H61" s="1116"/>
      <c r="I61" s="1116"/>
      <c r="J61" s="1116"/>
      <c r="K61" s="1116"/>
      <c r="L61" s="1116"/>
      <c r="M61" s="1116"/>
      <c r="N61" s="1116"/>
      <c r="O61" s="1116"/>
      <c r="P61" s="1116"/>
      <c r="Q61" s="1116"/>
      <c r="R61" s="1116"/>
      <c r="S61" s="1116"/>
      <c r="T61" s="1116"/>
      <c r="U61" s="84"/>
      <c r="V61" s="84"/>
      <c r="W61" s="84"/>
      <c r="X61" s="84"/>
      <c r="Y61" s="84"/>
      <c r="Z61" s="12"/>
      <c r="AA61" s="12"/>
      <c r="AB61" s="12"/>
      <c r="AC61" s="12"/>
      <c r="AD61" s="12"/>
      <c r="AE61" s="12"/>
      <c r="AF61" s="12"/>
      <c r="AG61" s="12"/>
      <c r="AH61" s="12"/>
      <c r="AI61" s="12"/>
      <c r="AJ61" s="12"/>
      <c r="AK61" s="12"/>
      <c r="AL61" s="12"/>
      <c r="AM61" s="12"/>
      <c r="AN61" s="12"/>
      <c r="AO61" s="12"/>
      <c r="AP61" s="12"/>
      <c r="AQ61" s="12"/>
    </row>
    <row r="62" spans="1:43" x14ac:dyDescent="0.25">
      <c r="A62" s="1116" t="s">
        <v>250</v>
      </c>
      <c r="B62" s="1116"/>
      <c r="C62" s="1116"/>
      <c r="D62" s="1116"/>
      <c r="E62" s="1116"/>
      <c r="F62" s="1116"/>
      <c r="G62" s="1116" t="str">
        <f>'CARGAR datos'!E25</f>
        <v>-</v>
      </c>
      <c r="H62" s="1116"/>
      <c r="I62" s="1116"/>
      <c r="J62" s="1116"/>
      <c r="K62" s="1116"/>
      <c r="L62" s="1116"/>
      <c r="M62" s="1116"/>
      <c r="N62" s="1116"/>
      <c r="O62" s="1116"/>
      <c r="P62" s="1116"/>
      <c r="Q62" s="1116"/>
      <c r="R62" s="1116"/>
      <c r="S62" s="1116"/>
      <c r="T62" s="1116"/>
      <c r="U62" s="84"/>
      <c r="V62" s="84"/>
      <c r="W62" s="84"/>
      <c r="X62" s="84"/>
      <c r="Y62" s="84"/>
      <c r="Z62" s="12"/>
      <c r="AA62" s="12"/>
      <c r="AB62" s="12"/>
      <c r="AC62" s="12"/>
      <c r="AD62" s="12"/>
      <c r="AE62" s="12"/>
      <c r="AF62" s="12"/>
      <c r="AG62" s="12"/>
      <c r="AH62" s="12"/>
      <c r="AI62" s="12"/>
      <c r="AJ62" s="12"/>
      <c r="AK62" s="12"/>
      <c r="AL62" s="12"/>
      <c r="AM62" s="12"/>
      <c r="AN62" s="12"/>
      <c r="AO62" s="12"/>
      <c r="AP62" s="12"/>
      <c r="AQ62" s="12"/>
    </row>
    <row r="63" spans="1:43" x14ac:dyDescent="0.25">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row>
    <row r="64" spans="1:43" x14ac:dyDescent="0.25">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c r="AL64" s="12"/>
      <c r="AM64" s="12"/>
      <c r="AN64" s="12"/>
      <c r="AO64" s="12"/>
      <c r="AP64" s="12"/>
      <c r="AQ64" s="12"/>
    </row>
    <row r="65" spans="1:43" x14ac:dyDescent="0.25">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c r="AM65" s="12"/>
      <c r="AN65" s="12"/>
      <c r="AO65" s="12"/>
      <c r="AP65" s="12"/>
      <c r="AQ65" s="12"/>
    </row>
    <row r="66" spans="1:43" x14ac:dyDescent="0.25">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row>
  </sheetData>
  <sheetProtection algorithmName="SHA-512" hashValue="BZfqe1WAlxLLJz2PUIi851HjQKzqSINOgDjShMLvQLbMAVTbHCBKz6Len8Er5+oTj4HGK7tsZOL/A5MocSdOIw==" saltValue="FIlgca7BG5NV9LKVMzj5Uw==" spinCount="100000" sheet="1" selectLockedCells="1"/>
  <mergeCells count="192">
    <mergeCell ref="AC49:AE49"/>
    <mergeCell ref="AC48:AE48"/>
    <mergeCell ref="AF48:AH48"/>
    <mergeCell ref="AF49:AH49"/>
    <mergeCell ref="AI49:AK49"/>
    <mergeCell ref="AI48:AK48"/>
    <mergeCell ref="A42:B42"/>
    <mergeCell ref="K42:R42"/>
    <mergeCell ref="X42:Z42"/>
    <mergeCell ref="AJ42:AO42"/>
    <mergeCell ref="J48:P48"/>
    <mergeCell ref="J49:P49"/>
    <mergeCell ref="Q48:S48"/>
    <mergeCell ref="Q49:S49"/>
    <mergeCell ref="T48:V48"/>
    <mergeCell ref="T49:V49"/>
    <mergeCell ref="W48:Y48"/>
    <mergeCell ref="W49:Y49"/>
    <mergeCell ref="Z48:AB48"/>
    <mergeCell ref="Z49:AB49"/>
    <mergeCell ref="J45:P45"/>
    <mergeCell ref="Q45:S45"/>
    <mergeCell ref="T45:V45"/>
    <mergeCell ref="W45:Y45"/>
    <mergeCell ref="I39:R39"/>
    <mergeCell ref="AI51:AK51"/>
    <mergeCell ref="AL51:AN51"/>
    <mergeCell ref="O55:V55"/>
    <mergeCell ref="O54:V54"/>
    <mergeCell ref="G60:V60"/>
    <mergeCell ref="A61:F61"/>
    <mergeCell ref="G61:T61"/>
    <mergeCell ref="E56:U59"/>
    <mergeCell ref="AF46:AH46"/>
    <mergeCell ref="J47:P47"/>
    <mergeCell ref="Q47:S47"/>
    <mergeCell ref="T47:V47"/>
    <mergeCell ref="W47:Y47"/>
    <mergeCell ref="Z47:AB47"/>
    <mergeCell ref="AC47:AE47"/>
    <mergeCell ref="AF47:AH47"/>
    <mergeCell ref="J46:P46"/>
    <mergeCell ref="Q46:S46"/>
    <mergeCell ref="T46:V46"/>
    <mergeCell ref="W46:Y46"/>
    <mergeCell ref="Z46:AB46"/>
    <mergeCell ref="AC46:AE46"/>
    <mergeCell ref="A62:F62"/>
    <mergeCell ref="G62:T62"/>
    <mergeCell ref="AF50:AH50"/>
    <mergeCell ref="O53:V53"/>
    <mergeCell ref="J50:P50"/>
    <mergeCell ref="Q50:S50"/>
    <mergeCell ref="T50:V50"/>
    <mergeCell ref="W50:Y50"/>
    <mergeCell ref="Z50:AB50"/>
    <mergeCell ref="AC50:AE50"/>
    <mergeCell ref="Z45:AB45"/>
    <mergeCell ref="AC45:AE45"/>
    <mergeCell ref="AF45:AH45"/>
    <mergeCell ref="J44:P44"/>
    <mergeCell ref="Q44:S44"/>
    <mergeCell ref="T44:V44"/>
    <mergeCell ref="W44:Y44"/>
    <mergeCell ref="Z44:AB44"/>
    <mergeCell ref="AC44:AE44"/>
    <mergeCell ref="A37:C37"/>
    <mergeCell ref="A35:C35"/>
    <mergeCell ref="AM31:AP31"/>
    <mergeCell ref="A36:C36"/>
    <mergeCell ref="AE32:AF32"/>
    <mergeCell ref="Y37:AA37"/>
    <mergeCell ref="I35:O35"/>
    <mergeCell ref="I36:O36"/>
    <mergeCell ref="P37:V37"/>
    <mergeCell ref="P36:V36"/>
    <mergeCell ref="A34:K34"/>
    <mergeCell ref="AM34:AP34"/>
    <mergeCell ref="AC37:AI37"/>
    <mergeCell ref="AJ37:AP37"/>
    <mergeCell ref="Y36:AL36"/>
    <mergeCell ref="A30:C30"/>
    <mergeCell ref="A31:B31"/>
    <mergeCell ref="C31:H31"/>
    <mergeCell ref="P30:V30"/>
    <mergeCell ref="P31:V31"/>
    <mergeCell ref="P32:V32"/>
    <mergeCell ref="A32:C32"/>
    <mergeCell ref="I31:O31"/>
    <mergeCell ref="I30:O30"/>
    <mergeCell ref="A28:I28"/>
    <mergeCell ref="A24:C24"/>
    <mergeCell ref="P27:V27"/>
    <mergeCell ref="P28:V28"/>
    <mergeCell ref="Y25:AA25"/>
    <mergeCell ref="AB25:AH25"/>
    <mergeCell ref="P24:V24"/>
    <mergeCell ref="A27:F27"/>
    <mergeCell ref="A29:B29"/>
    <mergeCell ref="I29:O29"/>
    <mergeCell ref="AG29:AL29"/>
    <mergeCell ref="A23:B23"/>
    <mergeCell ref="A21:B21"/>
    <mergeCell ref="A22:C22"/>
    <mergeCell ref="I21:O21"/>
    <mergeCell ref="I22:O22"/>
    <mergeCell ref="I23:O23"/>
    <mergeCell ref="P22:V22"/>
    <mergeCell ref="P23:V23"/>
    <mergeCell ref="A26:O26"/>
    <mergeCell ref="A14:B14"/>
    <mergeCell ref="A15:C15"/>
    <mergeCell ref="Y15:AD15"/>
    <mergeCell ref="I14:O14"/>
    <mergeCell ref="I15:O15"/>
    <mergeCell ref="A19:O19"/>
    <mergeCell ref="A20:H20"/>
    <mergeCell ref="Y20:AA20"/>
    <mergeCell ref="AM20:AP20"/>
    <mergeCell ref="A17:C17"/>
    <mergeCell ref="Y17:AF17"/>
    <mergeCell ref="I16:O16"/>
    <mergeCell ref="AL17:AP17"/>
    <mergeCell ref="AL18:AP18"/>
    <mergeCell ref="AL19:AP19"/>
    <mergeCell ref="P17:W17"/>
    <mergeCell ref="P16:W16"/>
    <mergeCell ref="P15:W15"/>
    <mergeCell ref="AK14:AP14"/>
    <mergeCell ref="AK15:AP15"/>
    <mergeCell ref="A16:C16"/>
    <mergeCell ref="A8:AP8"/>
    <mergeCell ref="A9:AP9"/>
    <mergeCell ref="A10:N10"/>
    <mergeCell ref="A11:K11"/>
    <mergeCell ref="A13:O13"/>
    <mergeCell ref="Y13:AG13"/>
    <mergeCell ref="A6:Q6"/>
    <mergeCell ref="R6:W6"/>
    <mergeCell ref="X6:AL6"/>
    <mergeCell ref="AM6:AP6"/>
    <mergeCell ref="A7:F7"/>
    <mergeCell ref="G7:V7"/>
    <mergeCell ref="X7:Z7"/>
    <mergeCell ref="AA7:AF7"/>
    <mergeCell ref="AG7:AO7"/>
    <mergeCell ref="L11:X11"/>
    <mergeCell ref="A1:AP1"/>
    <mergeCell ref="A2:AP2"/>
    <mergeCell ref="A3:AP3"/>
    <mergeCell ref="A4:AP4"/>
    <mergeCell ref="A5:T5"/>
    <mergeCell ref="U5:Y5"/>
    <mergeCell ref="Z5:AC5"/>
    <mergeCell ref="AD5:AH5"/>
    <mergeCell ref="AJ5:AK5"/>
    <mergeCell ref="AL5:AP5"/>
    <mergeCell ref="AI46:AK46"/>
    <mergeCell ref="AI47:AK47"/>
    <mergeCell ref="AI50:AK50"/>
    <mergeCell ref="AL44:AN44"/>
    <mergeCell ref="AL45:AN45"/>
    <mergeCell ref="AL46:AN46"/>
    <mergeCell ref="AL47:AN47"/>
    <mergeCell ref="AL50:AN50"/>
    <mergeCell ref="AJ38:AP38"/>
    <mergeCell ref="AI44:AK44"/>
    <mergeCell ref="AI45:AK45"/>
    <mergeCell ref="Y38:AA38"/>
    <mergeCell ref="AF44:AH44"/>
    <mergeCell ref="AG30:AL30"/>
    <mergeCell ref="AM30:AP30"/>
    <mergeCell ref="AM29:AP29"/>
    <mergeCell ref="Y33:AM33"/>
    <mergeCell ref="Y39:AA39"/>
    <mergeCell ref="AJ39:AP39"/>
    <mergeCell ref="AC38:AI38"/>
    <mergeCell ref="Y34:Z34"/>
    <mergeCell ref="AG34:AH34"/>
    <mergeCell ref="Y30:Z30"/>
    <mergeCell ref="Y21:AG21"/>
    <mergeCell ref="Y22:Z22"/>
    <mergeCell ref="AI22:AP22"/>
    <mergeCell ref="AB23:AH23"/>
    <mergeCell ref="Y23:AA23"/>
    <mergeCell ref="Y27:AM27"/>
    <mergeCell ref="AG28:AL28"/>
    <mergeCell ref="AI23:AP23"/>
    <mergeCell ref="AI25:AP25"/>
    <mergeCell ref="AJ24:AP24"/>
    <mergeCell ref="AC24:AI24"/>
    <mergeCell ref="Y24:Z24"/>
  </mergeCells>
  <pageMargins left="0.51181102362204722" right="0.23622047244094491" top="0.23622047244094491" bottom="0.51181102362204722" header="0.31496062992125984" footer="0.31496062992125984"/>
  <pageSetup paperSize="9" scale="8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32FB1-A568-41CA-B737-2F888E25BE13}">
  <sheetPr codeName="Hoja15"/>
  <dimension ref="A1:AA249"/>
  <sheetViews>
    <sheetView showZeros="0" zoomScaleNormal="100" workbookViewId="0">
      <selection activeCell="J11" sqref="J11"/>
    </sheetView>
  </sheetViews>
  <sheetFormatPr baseColWidth="10" defaultRowHeight="15" x14ac:dyDescent="0.25"/>
  <cols>
    <col min="5" max="5" width="13.28515625" bestFit="1" customWidth="1"/>
    <col min="6" max="6" width="13" bestFit="1" customWidth="1"/>
    <col min="13" max="13" width="7.42578125" customWidth="1"/>
    <col min="14" max="14" width="6.42578125" customWidth="1"/>
    <col min="15" max="16" width="13.85546875" customWidth="1"/>
    <col min="17" max="17" width="14.28515625" customWidth="1"/>
    <col min="18" max="18" width="7.28515625" customWidth="1"/>
    <col min="19" max="20" width="1" customWidth="1"/>
    <col min="21" max="21" width="2.85546875" customWidth="1"/>
    <col min="22" max="22" width="8.140625" customWidth="1"/>
    <col min="23" max="23" width="14" customWidth="1"/>
    <col min="24" max="24" width="8" customWidth="1"/>
  </cols>
  <sheetData>
    <row r="1" spans="1:23" x14ac:dyDescent="0.25">
      <c r="A1" s="54"/>
      <c r="B1" s="174" t="s">
        <v>370</v>
      </c>
      <c r="C1" s="54"/>
      <c r="D1" s="54"/>
      <c r="E1" s="54"/>
      <c r="F1" s="54"/>
      <c r="G1" s="54"/>
      <c r="H1" s="55"/>
      <c r="I1" s="54"/>
      <c r="J1" s="175"/>
      <c r="K1" s="176"/>
      <c r="L1" s="176"/>
      <c r="M1" s="176"/>
      <c r="N1" s="176"/>
      <c r="O1" s="177"/>
      <c r="P1" s="177"/>
      <c r="Q1" s="177"/>
      <c r="R1" s="176"/>
      <c r="S1" s="54"/>
      <c r="T1" s="55"/>
      <c r="U1" s="55"/>
      <c r="V1" s="55"/>
      <c r="W1" s="54"/>
    </row>
    <row r="2" spans="1:23" ht="15.75" x14ac:dyDescent="0.25">
      <c r="A2" s="54"/>
      <c r="B2" s="174"/>
      <c r="C2" s="54"/>
      <c r="D2" s="54"/>
      <c r="E2" s="54"/>
      <c r="F2" s="54"/>
      <c r="G2" s="54"/>
      <c r="H2" s="55"/>
      <c r="I2" s="54"/>
      <c r="J2" s="178"/>
      <c r="K2" s="179"/>
      <c r="L2" s="54"/>
      <c r="M2" s="54"/>
      <c r="N2" s="54"/>
      <c r="O2" s="55"/>
      <c r="P2" s="55"/>
      <c r="Q2" s="55"/>
      <c r="R2" s="54"/>
      <c r="S2" s="54"/>
      <c r="T2" s="55"/>
      <c r="U2" s="55"/>
      <c r="V2" s="55"/>
      <c r="W2" s="54"/>
    </row>
    <row r="3" spans="1:23" x14ac:dyDescent="0.25">
      <c r="A3" s="180"/>
      <c r="B3" s="54"/>
      <c r="C3" s="54"/>
      <c r="D3" s="54"/>
      <c r="E3" s="54"/>
      <c r="F3" s="181"/>
      <c r="G3" s="54"/>
      <c r="H3" s="182"/>
      <c r="I3" s="183"/>
      <c r="J3" s="54"/>
      <c r="K3" s="54"/>
      <c r="L3" s="54"/>
      <c r="M3" s="54"/>
      <c r="N3" s="54"/>
      <c r="O3" s="1155" t="s">
        <v>371</v>
      </c>
      <c r="P3" s="1155"/>
      <c r="Q3" s="55"/>
      <c r="R3" s="54"/>
      <c r="S3" s="54"/>
      <c r="T3" s="55"/>
      <c r="U3" s="55"/>
      <c r="V3" s="55"/>
      <c r="W3" s="54"/>
    </row>
    <row r="4" spans="1:23" x14ac:dyDescent="0.25">
      <c r="A4" s="174" t="s">
        <v>372</v>
      </c>
      <c r="B4" s="54"/>
      <c r="C4" s="54"/>
      <c r="D4" s="54"/>
      <c r="E4" s="54"/>
      <c r="F4" s="54"/>
      <c r="G4" s="54"/>
      <c r="H4" s="55"/>
      <c r="I4" s="54"/>
      <c r="J4" s="54"/>
      <c r="K4" s="54"/>
      <c r="L4" s="54"/>
      <c r="M4" s="54"/>
      <c r="N4" s="54"/>
      <c r="O4" s="55" t="s">
        <v>373</v>
      </c>
      <c r="P4" s="55" t="s">
        <v>374</v>
      </c>
      <c r="Q4" s="55" t="s">
        <v>374</v>
      </c>
      <c r="R4" s="55"/>
      <c r="S4" s="54"/>
      <c r="T4" s="55"/>
      <c r="U4" s="246"/>
      <c r="V4" s="55"/>
      <c r="W4" s="54"/>
    </row>
    <row r="5" spans="1:23" x14ac:dyDescent="0.25">
      <c r="A5" s="54" t="s">
        <v>375</v>
      </c>
      <c r="B5" s="54"/>
      <c r="C5" s="54"/>
      <c r="D5" s="54"/>
      <c r="E5" s="54"/>
      <c r="F5" s="54"/>
      <c r="G5" s="54"/>
      <c r="H5" s="55"/>
      <c r="I5" s="54"/>
      <c r="J5" s="54"/>
      <c r="K5" s="54"/>
      <c r="L5" s="54"/>
      <c r="M5" s="54"/>
      <c r="N5" s="184"/>
      <c r="O5" s="55"/>
      <c r="P5" s="55"/>
      <c r="Q5" s="186" t="str">
        <f>IF('CARGAR datos p calculos'!$J$84=3,"6%",IF('CARGAR datos p calculos'!$J$84=5,"7%","8%"))</f>
        <v>7%</v>
      </c>
      <c r="R5" s="185"/>
      <c r="S5" s="54"/>
      <c r="T5" s="55"/>
      <c r="U5" s="247"/>
      <c r="V5" s="185"/>
      <c r="W5" s="54"/>
    </row>
    <row r="6" spans="1:23" x14ac:dyDescent="0.25">
      <c r="A6" s="54" t="s">
        <v>376</v>
      </c>
      <c r="B6" s="54"/>
      <c r="C6" s="54"/>
      <c r="D6" s="54"/>
      <c r="E6" s="55" t="s">
        <v>621</v>
      </c>
      <c r="F6" s="187">
        <f>'CARGAR datos p calculos'!$E$67</f>
        <v>0</v>
      </c>
      <c r="G6" s="55" t="s">
        <v>151</v>
      </c>
      <c r="H6" s="55"/>
      <c r="I6" s="54"/>
      <c r="J6" s="54"/>
      <c r="K6" s="54"/>
      <c r="L6" s="54"/>
      <c r="M6" s="675" t="str">
        <f>IF('CARGAR datos p calculos'!$J$84=3,"0,06",IF('CARGAR datos p calculos'!$J$84=5,"0,07","0,08"))</f>
        <v>0,07</v>
      </c>
      <c r="N6" s="184">
        <v>6</v>
      </c>
      <c r="O6" s="433">
        <f>(P15*50)</f>
        <v>75900000</v>
      </c>
      <c r="P6" s="431">
        <f>O6</f>
        <v>75900000</v>
      </c>
      <c r="Q6" s="431">
        <f>O6*M6</f>
        <v>5313000.0000000009</v>
      </c>
      <c r="R6" s="190"/>
      <c r="S6" s="191"/>
      <c r="T6" s="55"/>
      <c r="U6" s="246"/>
      <c r="V6" s="55"/>
      <c r="W6" s="54"/>
    </row>
    <row r="7" spans="1:23" x14ac:dyDescent="0.25">
      <c r="A7" s="54" t="s">
        <v>219</v>
      </c>
      <c r="B7" s="54"/>
      <c r="C7" s="54"/>
      <c r="D7" s="191"/>
      <c r="E7" s="192"/>
      <c r="F7" s="193">
        <f>IF(F6&lt;=0,0,IF(AND(F6&gt;0,F6&lt;O6),F6,IF(AND(F6&gt;=O6,F6&lt;P7),P6,IF(AND(F6&gt;=P7,F6&lt;P8),P7,IF(AND(F6&gt;=P8,F6&lt;P9),P8,IF(AND(F6&gt;=P9,F6&lt;P10),P9,IF(F6&gt;=P10,P10)))))))</f>
        <v>0</v>
      </c>
      <c r="G7" s="55" t="s">
        <v>377</v>
      </c>
      <c r="H7" s="428">
        <f>IF(F6&lt;=0,0,IF(AND(F6&gt;0,F6&lt;O6),(F6*M6),IF(AND(F6&gt;=O6,F6&lt;P7),Q6,IF(AND(F6&gt;=P7,F6&lt;P8),Q7,IF(AND(F6&gt;=P8,F6&lt;P9),Q8,IF(AND(F6&gt;=P9,F6&lt;P10),Q9,IF(F6&gt;=P10,Q10)))))))</f>
        <v>0</v>
      </c>
      <c r="I7" s="54"/>
      <c r="J7" s="54"/>
      <c r="K7" s="54"/>
      <c r="L7" s="54"/>
      <c r="M7" s="675" t="str">
        <f>IF('CARGAR datos p calculos'!$J$84=3,"0,055",IF('CARGAR datos p calculos'!$J$84=5,"0,065","0,075"))</f>
        <v>0,065</v>
      </c>
      <c r="N7" s="54">
        <v>7</v>
      </c>
      <c r="O7" s="433">
        <f>(P15*200)</f>
        <v>303600000</v>
      </c>
      <c r="P7" s="431">
        <f>P6+O7</f>
        <v>379500000</v>
      </c>
      <c r="Q7" s="431">
        <f>O6*M6+O7*M7</f>
        <v>25047000</v>
      </c>
      <c r="R7" s="190"/>
      <c r="S7" s="54"/>
      <c r="T7" s="55"/>
      <c r="U7" s="246"/>
      <c r="V7" s="55"/>
      <c r="W7" s="54"/>
    </row>
    <row r="8" spans="1:23" x14ac:dyDescent="0.25">
      <c r="A8" s="54" t="s">
        <v>378</v>
      </c>
      <c r="B8" s="54"/>
      <c r="C8" s="54"/>
      <c r="D8" s="191" t="s">
        <v>232</v>
      </c>
      <c r="E8" s="195">
        <f>IF(F6&lt;=0,0,IF(AND(F6&gt;0,F6&lt;P7),M7,IF(AND(F6&gt;=P7,F6&lt;P8),M8,IF(AND(F6&gt;=P8,F6&lt;P9),M9,IF(AND(F6&gt;=P9,F6&lt;P10),M10,IF(F6&gt;=P10,M11))))))</f>
        <v>0</v>
      </c>
      <c r="F8" s="193">
        <f>IF(F6&gt;=0,F6-F7)</f>
        <v>0</v>
      </c>
      <c r="G8" s="55" t="s">
        <v>377</v>
      </c>
      <c r="H8" s="428">
        <f>(F8*E8)</f>
        <v>0</v>
      </c>
      <c r="I8" s="54"/>
      <c r="J8" s="54"/>
      <c r="K8" s="54"/>
      <c r="L8" s="54"/>
      <c r="M8" s="675" t="str">
        <f>IF('CARGAR datos p calculos'!$J$84=3,"0,05",IF('CARGAR datos p calculos'!$J$84=5,"0,06","0,07"))</f>
        <v>0,06</v>
      </c>
      <c r="N8" s="54">
        <v>8</v>
      </c>
      <c r="O8" s="433">
        <f>(P15*250)</f>
        <v>379500000</v>
      </c>
      <c r="P8" s="431">
        <f>P7+O8</f>
        <v>759000000</v>
      </c>
      <c r="Q8" s="431">
        <f>O6*M6+O7*M7+O8*M8</f>
        <v>47817000</v>
      </c>
      <c r="R8" s="190"/>
      <c r="S8" s="54"/>
      <c r="T8" s="55"/>
      <c r="U8" s="246"/>
      <c r="V8" s="55"/>
      <c r="W8" s="54"/>
    </row>
    <row r="9" spans="1:23" x14ac:dyDescent="0.25">
      <c r="A9" s="54"/>
      <c r="B9" s="54"/>
      <c r="C9" s="54"/>
      <c r="D9" s="191"/>
      <c r="E9" s="192"/>
      <c r="F9" s="181" t="s">
        <v>222</v>
      </c>
      <c r="G9" s="55" t="s">
        <v>377</v>
      </c>
      <c r="H9" s="428">
        <f>H7+H8</f>
        <v>0</v>
      </c>
      <c r="I9" s="54"/>
      <c r="J9" s="54"/>
      <c r="K9" s="54"/>
      <c r="L9" s="54"/>
      <c r="M9" s="675" t="str">
        <f>IF('CARGAR datos p calculos'!$J$84=3,"0,045",IF('CARGAR datos p calculos'!$J$84=5,"0,055","0,065"))</f>
        <v>0,055</v>
      </c>
      <c r="N9" s="54">
        <v>9</v>
      </c>
      <c r="O9" s="434">
        <f>(P15*1000)</f>
        <v>1518000000</v>
      </c>
      <c r="P9" s="431">
        <f>P8+O9</f>
        <v>2277000000</v>
      </c>
      <c r="Q9" s="431">
        <f>O6*M6+O7*M7+O8*M8+O9*M9</f>
        <v>131307000</v>
      </c>
      <c r="R9" s="190"/>
      <c r="S9" s="54"/>
      <c r="T9" s="55"/>
      <c r="U9" s="246"/>
      <c r="V9" s="55"/>
      <c r="W9" s="54"/>
    </row>
    <row r="10" spans="1:23" x14ac:dyDescent="0.25">
      <c r="A10" s="54"/>
      <c r="B10" s="54"/>
      <c r="C10" s="54"/>
      <c r="D10" s="191"/>
      <c r="E10" s="192"/>
      <c r="H10" s="428">
        <f>IF(F6&lt;=0,0,IF(AND(H7&gt;0,H7&lt;=K24),K24,IF(H9&gt;K24,H9)))</f>
        <v>0</v>
      </c>
      <c r="I10" s="54"/>
      <c r="J10" s="54"/>
      <c r="K10" s="54"/>
      <c r="L10" s="54"/>
      <c r="M10" s="675" t="str">
        <f>IF('CARGAR datos p calculos'!$J$84=3,"0,04",IF('CARGAR datos p calculos'!$J$84=5,"0,05","0,06"))</f>
        <v>0,05</v>
      </c>
      <c r="N10" s="54">
        <v>10</v>
      </c>
      <c r="O10" s="433">
        <f>(P15*3500)</f>
        <v>5313000000</v>
      </c>
      <c r="P10" s="431">
        <f>P9+O10</f>
        <v>7590000000</v>
      </c>
      <c r="Q10" s="431">
        <f>O6*M6+O7*M7+O8*M8+O9*M9+O10*M10</f>
        <v>396957000</v>
      </c>
      <c r="R10" s="190"/>
      <c r="S10" s="54"/>
      <c r="T10" s="55"/>
      <c r="U10" s="248"/>
      <c r="V10" s="55"/>
      <c r="W10" s="54"/>
    </row>
    <row r="11" spans="1:23" x14ac:dyDescent="0.25">
      <c r="A11" s="174" t="s">
        <v>379</v>
      </c>
      <c r="B11" s="54"/>
      <c r="C11" s="54"/>
      <c r="D11" s="54"/>
      <c r="E11" s="54"/>
      <c r="F11" s="54"/>
      <c r="G11" s="54"/>
      <c r="H11" s="55"/>
      <c r="I11" s="54"/>
      <c r="J11" s="54"/>
      <c r="K11" s="54"/>
      <c r="L11" s="54"/>
      <c r="M11" s="675" t="str">
        <f>IF('CARGAR datos p calculos'!$J$84=3,"0,035",IF('CARGAR datos p calculos'!$J$84=5,"0,045","0,055"))</f>
        <v>0,045</v>
      </c>
      <c r="N11" s="54">
        <v>11</v>
      </c>
      <c r="O11" s="198" t="s">
        <v>380</v>
      </c>
      <c r="P11" s="55"/>
      <c r="Q11" s="55"/>
      <c r="R11" s="55"/>
      <c r="S11" s="54"/>
      <c r="T11" s="55"/>
      <c r="U11" s="246"/>
      <c r="V11" s="55"/>
      <c r="W11" s="54"/>
    </row>
    <row r="12" spans="1:23" x14ac:dyDescent="0.25">
      <c r="A12" s="174"/>
      <c r="B12" s="54"/>
      <c r="C12" s="54"/>
      <c r="D12" s="54"/>
      <c r="E12" s="54"/>
      <c r="F12" s="54"/>
      <c r="G12" s="54"/>
      <c r="H12" s="55"/>
      <c r="I12" s="54"/>
      <c r="J12" s="54"/>
      <c r="K12" s="54"/>
      <c r="L12" s="199"/>
      <c r="M12" s="54"/>
      <c r="N12" s="54"/>
      <c r="O12" s="54"/>
      <c r="P12" s="55"/>
      <c r="Q12" s="55"/>
      <c r="R12" s="54"/>
      <c r="S12" s="54"/>
      <c r="T12" s="55"/>
      <c r="U12" s="55"/>
      <c r="V12" s="55"/>
      <c r="W12" s="54"/>
    </row>
    <row r="13" spans="1:23" x14ac:dyDescent="0.25">
      <c r="A13" s="54" t="s">
        <v>381</v>
      </c>
      <c r="B13" s="174"/>
      <c r="C13" s="200">
        <v>0.6</v>
      </c>
      <c r="D13" s="55" t="s">
        <v>159</v>
      </c>
      <c r="E13" s="56">
        <f>(H9)</f>
        <v>0</v>
      </c>
      <c r="F13" s="54"/>
      <c r="G13" s="55" t="s">
        <v>377</v>
      </c>
      <c r="H13" s="214">
        <f>E13*0.6</f>
        <v>0</v>
      </c>
      <c r="I13" s="54"/>
      <c r="J13" s="54"/>
      <c r="K13" s="203"/>
      <c r="L13" s="199"/>
      <c r="M13" s="54"/>
      <c r="N13" s="54"/>
      <c r="O13" s="54"/>
      <c r="P13" s="55"/>
      <c r="Q13" s="55"/>
      <c r="R13" s="54"/>
      <c r="S13" s="54"/>
      <c r="T13" s="55"/>
      <c r="U13" s="55"/>
      <c r="V13" s="55"/>
      <c r="W13" s="54"/>
    </row>
    <row r="14" spans="1:23" x14ac:dyDescent="0.25">
      <c r="A14" s="54"/>
      <c r="B14" s="54"/>
      <c r="C14" s="54"/>
      <c r="D14" s="54"/>
      <c r="E14" s="196" t="s">
        <v>151</v>
      </c>
      <c r="F14" s="183" t="s">
        <v>151</v>
      </c>
      <c r="G14" s="55" t="s">
        <v>377</v>
      </c>
      <c r="H14" s="181"/>
      <c r="I14" s="54"/>
      <c r="J14" s="54"/>
      <c r="K14" s="54"/>
      <c r="L14" s="204"/>
      <c r="M14" s="54"/>
      <c r="N14" s="54"/>
      <c r="O14" s="55"/>
      <c r="P14" s="55"/>
      <c r="Q14" s="55"/>
      <c r="R14" s="55"/>
      <c r="S14" s="54"/>
      <c r="T14" s="55"/>
      <c r="U14" s="55"/>
      <c r="V14" s="55"/>
      <c r="W14" s="54"/>
    </row>
    <row r="15" spans="1:23" x14ac:dyDescent="0.25">
      <c r="A15" s="54" t="s">
        <v>382</v>
      </c>
      <c r="B15" s="174"/>
      <c r="C15" s="200">
        <v>0.4</v>
      </c>
      <c r="D15" s="55" t="s">
        <v>159</v>
      </c>
      <c r="E15" s="56">
        <f>(H9)</f>
        <v>0</v>
      </c>
      <c r="F15" s="54"/>
      <c r="G15" s="55" t="s">
        <v>377</v>
      </c>
      <c r="H15" s="214">
        <f>E15*0.4</f>
        <v>0</v>
      </c>
      <c r="I15" s="54"/>
      <c r="J15" s="54"/>
      <c r="K15" s="1168" t="s">
        <v>626</v>
      </c>
      <c r="L15" s="1168"/>
      <c r="M15" s="1168"/>
      <c r="N15" s="1168"/>
      <c r="O15" s="1168"/>
      <c r="P15" s="1169">
        <f>'CARGAR datos p calculos'!$J$74</f>
        <v>1518000</v>
      </c>
      <c r="Q15" s="1170"/>
      <c r="R15" s="1170"/>
      <c r="S15" s="54"/>
      <c r="T15" s="55"/>
      <c r="U15" s="55"/>
      <c r="V15" s="55"/>
      <c r="W15" s="54"/>
    </row>
    <row r="16" spans="1:23" x14ac:dyDescent="0.25">
      <c r="A16" s="54"/>
      <c r="B16" s="174"/>
      <c r="C16" s="200"/>
      <c r="D16" s="55"/>
      <c r="E16" s="202"/>
      <c r="F16" s="54"/>
      <c r="G16" s="55"/>
      <c r="H16" s="181"/>
      <c r="I16" s="54"/>
      <c r="J16" s="54"/>
      <c r="K16" s="1168"/>
      <c r="L16" s="1168"/>
      <c r="M16" s="1168"/>
      <c r="N16" s="1168"/>
      <c r="O16" s="1168"/>
      <c r="P16" s="1170"/>
      <c r="Q16" s="1170"/>
      <c r="R16" s="1170"/>
      <c r="S16" s="54"/>
      <c r="T16" s="55"/>
      <c r="U16" s="55"/>
      <c r="V16" s="55"/>
      <c r="W16" s="54"/>
    </row>
    <row r="17" spans="1:25" ht="15.75" thickBot="1" x14ac:dyDescent="0.3">
      <c r="A17" s="54" t="s">
        <v>383</v>
      </c>
      <c r="B17" s="54"/>
      <c r="C17" s="54"/>
      <c r="D17" s="54"/>
      <c r="E17" s="57"/>
      <c r="F17" s="183" t="s">
        <v>151</v>
      </c>
      <c r="G17" s="55" t="s">
        <v>377</v>
      </c>
      <c r="H17" s="214">
        <f>IF(B18=0,0,IF(B18&gt;0,B18))</f>
        <v>0</v>
      </c>
      <c r="I17" s="54"/>
      <c r="J17" s="54"/>
      <c r="K17" s="174"/>
      <c r="L17" s="174"/>
      <c r="M17" s="174"/>
      <c r="N17" s="174"/>
      <c r="O17" s="174"/>
      <c r="P17" s="174"/>
      <c r="Q17" s="55"/>
      <c r="R17" s="54"/>
      <c r="S17" s="54"/>
      <c r="T17" s="55"/>
      <c r="U17" s="55"/>
      <c r="V17" s="55"/>
      <c r="W17" s="54"/>
    </row>
    <row r="18" spans="1:25" ht="16.5" thickBot="1" x14ac:dyDescent="0.3">
      <c r="A18" s="54"/>
      <c r="B18" s="54">
        <f>'IMPRIMIR anexas'!AL18</f>
        <v>0</v>
      </c>
      <c r="C18" s="54"/>
      <c r="D18" s="54"/>
      <c r="E18" s="55"/>
      <c r="F18" s="181" t="s">
        <v>384</v>
      </c>
      <c r="G18" s="55" t="s">
        <v>377</v>
      </c>
      <c r="H18" s="1164">
        <f>(H13+H15+H17)</f>
        <v>0</v>
      </c>
      <c r="I18" s="1165"/>
      <c r="J18" s="54"/>
      <c r="K18" s="54"/>
      <c r="L18" s="199"/>
      <c r="M18" s="54"/>
      <c r="N18" s="54"/>
      <c r="O18" s="55"/>
      <c r="P18" s="55"/>
      <c r="Q18" s="55"/>
      <c r="R18" s="54"/>
      <c r="S18" s="54"/>
      <c r="T18" s="55"/>
      <c r="U18" s="55"/>
      <c r="V18" s="55"/>
      <c r="W18" s="54"/>
    </row>
    <row r="19" spans="1:25" ht="15.75" thickBot="1" x14ac:dyDescent="0.3">
      <c r="A19" s="54" t="s">
        <v>151</v>
      </c>
      <c r="B19" s="183" t="s">
        <v>151</v>
      </c>
      <c r="C19" s="54" t="s">
        <v>151</v>
      </c>
      <c r="D19" s="54" t="s">
        <v>151</v>
      </c>
      <c r="E19" s="55" t="s">
        <v>151</v>
      </c>
      <c r="J19" s="54"/>
      <c r="K19" s="197"/>
      <c r="L19" s="199"/>
      <c r="M19" s="54"/>
      <c r="N19" s="54"/>
      <c r="O19" s="1155" t="s">
        <v>992</v>
      </c>
      <c r="P19" s="1155"/>
      <c r="Q19" s="55"/>
      <c r="R19" s="54"/>
      <c r="S19" s="54"/>
      <c r="T19" s="55"/>
      <c r="U19" s="55"/>
      <c r="V19" s="55"/>
      <c r="W19" s="54"/>
    </row>
    <row r="20" spans="1:25" ht="15.75" thickBot="1" x14ac:dyDescent="0.3">
      <c r="A20" s="54"/>
      <c r="B20" s="54"/>
      <c r="C20" s="54"/>
      <c r="D20" s="191"/>
      <c r="E20" s="192"/>
      <c r="H20" s="1158">
        <f>IF(F6&lt;=0,0,IF(AND(H18&gt;0,H18&lt;=K24),K24,IF(H18&gt;K24,(H13+H15+H17))))</f>
        <v>0</v>
      </c>
      <c r="I20" s="1159"/>
      <c r="J20" s="54"/>
      <c r="K20" s="54"/>
      <c r="L20" s="199"/>
      <c r="M20" s="54"/>
      <c r="N20" s="54"/>
      <c r="O20" s="55" t="s">
        <v>373</v>
      </c>
      <c r="P20" s="55" t="s">
        <v>374</v>
      </c>
      <c r="Q20" s="55" t="s">
        <v>374</v>
      </c>
      <c r="R20" s="54"/>
      <c r="S20" s="54"/>
      <c r="T20" s="55"/>
      <c r="U20" s="185"/>
      <c r="V20" s="185"/>
      <c r="W20" s="54"/>
    </row>
    <row r="21" spans="1:25" x14ac:dyDescent="0.25">
      <c r="A21" s="174" t="s">
        <v>385</v>
      </c>
      <c r="B21" s="54"/>
      <c r="C21" s="54"/>
      <c r="D21" s="54"/>
      <c r="E21" s="54"/>
      <c r="F21" s="54"/>
      <c r="G21" s="54"/>
      <c r="H21" s="55"/>
      <c r="I21" s="54"/>
      <c r="J21" s="54"/>
      <c r="K21" s="54"/>
      <c r="L21" s="199"/>
      <c r="M21" s="54"/>
      <c r="N21" s="184"/>
      <c r="O21" s="55"/>
      <c r="P21" s="55"/>
      <c r="Q21" s="186">
        <v>7.0000000000000007E-2</v>
      </c>
      <c r="R21" s="54"/>
      <c r="S21" s="54"/>
      <c r="T21" s="55"/>
      <c r="U21" s="55"/>
      <c r="V21" s="55"/>
      <c r="W21" s="54"/>
    </row>
    <row r="22" spans="1:25" x14ac:dyDescent="0.25">
      <c r="A22" s="174"/>
      <c r="B22" s="54"/>
      <c r="C22" s="54"/>
      <c r="D22" s="54"/>
      <c r="E22" s="54"/>
      <c r="F22" s="54"/>
      <c r="G22" s="54"/>
      <c r="H22" s="55"/>
      <c r="I22" s="54"/>
      <c r="J22" s="54"/>
      <c r="K22" s="432"/>
      <c r="L22" s="432"/>
      <c r="M22" s="675" t="str">
        <f>IF('CARGAR datos p calculos'!$J$84=3,"0,06",IF('CARGAR datos p calculos'!$J$84=5,"0,07","0,08"))</f>
        <v>0,07</v>
      </c>
      <c r="N22" s="184">
        <v>22</v>
      </c>
      <c r="O22" s="433">
        <f>(P15*50)</f>
        <v>75900000</v>
      </c>
      <c r="P22" s="431">
        <f>O22</f>
        <v>75900000</v>
      </c>
      <c r="Q22" s="431">
        <f>O22*M22</f>
        <v>5313000.0000000009</v>
      </c>
      <c r="R22" s="54" t="s">
        <v>375</v>
      </c>
      <c r="S22" s="54"/>
      <c r="T22" s="54"/>
      <c r="U22" s="54"/>
      <c r="V22" s="54"/>
      <c r="W22" s="54"/>
      <c r="X22" s="54"/>
      <c r="Y22" s="55"/>
    </row>
    <row r="23" spans="1:25" x14ac:dyDescent="0.25">
      <c r="A23" s="54" t="s">
        <v>376</v>
      </c>
      <c r="B23" s="54"/>
      <c r="C23" s="54"/>
      <c r="D23" s="54"/>
      <c r="E23" s="55" t="s">
        <v>622</v>
      </c>
      <c r="F23" s="187">
        <f>'CARGAR datos p calculos'!$E$84</f>
        <v>0</v>
      </c>
      <c r="G23" s="55" t="s">
        <v>151</v>
      </c>
      <c r="H23" s="55"/>
      <c r="I23" s="54"/>
      <c r="J23" s="54"/>
      <c r="K23" s="816" t="s">
        <v>410</v>
      </c>
      <c r="L23" s="816"/>
      <c r="M23" s="675" t="str">
        <f>IF('CARGAR datos p calculos'!$J$84=3,"0,055",IF('CARGAR datos p calculos'!$J$84=5,"0,065","0,075"))</f>
        <v>0,065</v>
      </c>
      <c r="N23" s="54">
        <v>23</v>
      </c>
      <c r="O23" s="433">
        <f>(P15*200)</f>
        <v>303600000</v>
      </c>
      <c r="P23" s="431">
        <f>P22+O23</f>
        <v>379500000</v>
      </c>
      <c r="Q23" s="431">
        <f>O22*M22+O23*M23</f>
        <v>25047000</v>
      </c>
      <c r="R23" s="54" t="s">
        <v>376</v>
      </c>
      <c r="S23" s="54"/>
      <c r="T23" s="54"/>
      <c r="U23" s="54"/>
      <c r="V23" s="55" t="s">
        <v>993</v>
      </c>
      <c r="W23" s="187">
        <f>'IMPRIMIR anexas'!O53</f>
        <v>0</v>
      </c>
      <c r="X23" s="55" t="s">
        <v>151</v>
      </c>
      <c r="Y23" s="55"/>
    </row>
    <row r="24" spans="1:25" x14ac:dyDescent="0.25">
      <c r="A24" s="54" t="s">
        <v>219</v>
      </c>
      <c r="B24" s="54"/>
      <c r="C24" s="54"/>
      <c r="D24" s="191"/>
      <c r="E24" s="192"/>
      <c r="F24" s="193">
        <f>IF(F23&lt;=0,0,IF(AND(F23&gt;0,F23&lt;O6),F23,IF(AND(F23&gt;=O6,F23&lt;P7),P6,IF(AND(F23&gt;=P7,F23&lt;P8),P7,IF(AND(F23&gt;=P8,F23&lt;P9),P8,IF(AND(F23&gt;=P9,F23&lt;P10),P9,IF(F23&gt;=P10,P10)))))))</f>
        <v>0</v>
      </c>
      <c r="G24" s="55" t="s">
        <v>377</v>
      </c>
      <c r="H24" s="428">
        <f>IF(F23&lt;=0,0,IF(AND(F23&gt;0,F23&lt;O6),(F23*M6),IF(AND(F23&gt;=O6,F23&lt;P7),Q6,IF(AND(F23&gt;=P7,F23&lt;P8),Q7,IF(AND(F23&gt;=P8,F23&lt;P9),Q8,IF(AND(F23&gt;=P9,F23&lt;P10),Q9,IF(F23&gt;=P10,Q10)))))))</f>
        <v>0</v>
      </c>
      <c r="I24" s="54"/>
      <c r="J24" s="54"/>
      <c r="K24" s="1157">
        <f>'CARGAR datos p calculos'!$L$111</f>
        <v>379500</v>
      </c>
      <c r="L24" s="1157"/>
      <c r="M24" s="675" t="str">
        <f>IF('CARGAR datos p calculos'!$J$84=3,"0,05",IF('CARGAR datos p calculos'!$J$84=5,"0,06","0,07"))</f>
        <v>0,06</v>
      </c>
      <c r="N24" s="54">
        <v>24</v>
      </c>
      <c r="O24" s="433">
        <f>(P15*250)</f>
        <v>379500000</v>
      </c>
      <c r="P24" s="431">
        <f>P23+O24</f>
        <v>759000000</v>
      </c>
      <c r="Q24" s="431">
        <f>O22*M22+O23*M23+O24*M24</f>
        <v>47817000</v>
      </c>
      <c r="R24" s="54" t="s">
        <v>219</v>
      </c>
      <c r="S24" s="54"/>
      <c r="T24" s="54"/>
      <c r="U24" s="191"/>
      <c r="V24" s="192"/>
      <c r="W24" s="193">
        <f>IF(W23&lt;=0,0,IF(AND(W23&gt;0,W23&lt;O22),W23,IF(AND(W23&gt;=O22,W23&lt;P23),P22,IF(AND(W23&gt;=P23,W23&lt;P24),P23,IF(AND(W23&gt;=P24,W23&lt;P25),P24,IF(AND(W23&gt;=P25,W23&lt;P26),P25,IF(W23&gt;=P25,P26)))))))</f>
        <v>0</v>
      </c>
      <c r="X24" s="55" t="s">
        <v>377</v>
      </c>
      <c r="Y24" s="428">
        <f>IF(W23&lt;=0,0,IF(AND(W23&gt;0,W23&lt;O22),(W23*M22),IF(AND(W23&gt;=O22,W23&lt;P23),Q22,IF(AND(W23&gt;=P23,W23&lt;P24),Q23,IF(AND(W23&gt;=P24,W23&lt;P25),Q24,IF(AND(W23&gt;=P25,W23&lt;P26),Q25,IF(W23&gt;=P26,Q26)))))))</f>
        <v>0</v>
      </c>
    </row>
    <row r="25" spans="1:25" x14ac:dyDescent="0.25">
      <c r="A25" s="54" t="s">
        <v>378</v>
      </c>
      <c r="B25" s="54"/>
      <c r="C25" s="54"/>
      <c r="D25" s="191" t="s">
        <v>232</v>
      </c>
      <c r="E25" s="195">
        <f>IF(F23&lt;=0,0,IF(AND(F23&gt;0,F23&lt;P7),M7,IF(AND(F23&gt;=P7,F23&lt;P8),M8,IF(AND(F23&gt;=P8,F23&lt;P9),M9,IF(AND(F23&gt;=P9,F23&lt;P10),M10,IF(F23&gt;=P10,M11))))))</f>
        <v>0</v>
      </c>
      <c r="F25" s="193">
        <f>IF(F23&gt;=0,F23-F24)</f>
        <v>0</v>
      </c>
      <c r="G25" s="55" t="s">
        <v>377</v>
      </c>
      <c r="H25" s="428">
        <f>(F25*E25)</f>
        <v>0</v>
      </c>
      <c r="I25" s="54"/>
      <c r="J25" s="54"/>
      <c r="K25" s="816" t="s">
        <v>386</v>
      </c>
      <c r="L25" s="816"/>
      <c r="M25" s="675" t="str">
        <f>IF('CARGAR datos p calculos'!$J$84=3,"0,045",IF('CARGAR datos p calculos'!$J$84=5,"0,055","0,065"))</f>
        <v>0,055</v>
      </c>
      <c r="N25" s="54">
        <v>25</v>
      </c>
      <c r="O25" s="434">
        <f>(P15*1000)</f>
        <v>1518000000</v>
      </c>
      <c r="P25" s="431">
        <f>P24+O25</f>
        <v>2277000000</v>
      </c>
      <c r="Q25" s="431">
        <f>O22*M22+O23*M23+O24*M24+O25*M25</f>
        <v>131307000</v>
      </c>
      <c r="R25" s="54" t="s">
        <v>378</v>
      </c>
      <c r="S25" s="54"/>
      <c r="T25" s="54"/>
      <c r="U25" s="191" t="s">
        <v>232</v>
      </c>
      <c r="V25" s="195">
        <f>IF(W23&lt;=0,0,IF(AND(W23&gt;0,W23&lt;P23),M23,IF(AND(W23&gt;=P23,W23&lt;P24),M24,IF(AND(W23&gt;=P24,W23&lt;P25),M25,IF(AND(W23&gt;=P25,W23&lt;P26),M26,IF(W23&gt;=P26,M27))))))</f>
        <v>0</v>
      </c>
      <c r="W25" s="193">
        <f>IF(W23&gt;=0,W23-W24)</f>
        <v>0</v>
      </c>
      <c r="X25" s="55" t="s">
        <v>377</v>
      </c>
      <c r="Y25" s="428">
        <f>(W25*V25)</f>
        <v>0</v>
      </c>
    </row>
    <row r="26" spans="1:25" ht="15.75" thickBot="1" x14ac:dyDescent="0.3">
      <c r="A26" s="54"/>
      <c r="B26" s="54"/>
      <c r="C26" s="54"/>
      <c r="D26" s="191"/>
      <c r="E26" s="192"/>
      <c r="F26" s="54"/>
      <c r="G26" s="55" t="s">
        <v>377</v>
      </c>
      <c r="H26" s="428">
        <f>H24+H25</f>
        <v>0</v>
      </c>
      <c r="I26" s="54"/>
      <c r="J26" s="54"/>
      <c r="K26" s="1156">
        <f>'CARGAR datos p calculos'!$M$101</f>
        <v>75900</v>
      </c>
      <c r="L26" s="1156"/>
      <c r="M26" s="675" t="str">
        <f>IF('CARGAR datos p calculos'!$J$84=3,"0,04",IF('CARGAR datos p calculos'!$J$84=5,"0,05","0,06"))</f>
        <v>0,05</v>
      </c>
      <c r="N26" s="54">
        <v>26</v>
      </c>
      <c r="O26" s="433">
        <f>(P15*3500)</f>
        <v>5313000000</v>
      </c>
      <c r="P26" s="431">
        <f>P25+O26</f>
        <v>7590000000</v>
      </c>
      <c r="Q26" s="431">
        <f>O22*M22+O23*M23+O24*M24+O25*M25+O26*M26</f>
        <v>396957000</v>
      </c>
      <c r="R26" s="54"/>
      <c r="S26" s="54"/>
      <c r="T26" s="54"/>
      <c r="U26" s="191"/>
      <c r="V26" s="192"/>
      <c r="W26" s="181" t="s">
        <v>222</v>
      </c>
      <c r="X26" s="55" t="s">
        <v>377</v>
      </c>
      <c r="Y26" s="428">
        <f>Y24+Y25</f>
        <v>0</v>
      </c>
    </row>
    <row r="27" spans="1:25" ht="15.75" thickBot="1" x14ac:dyDescent="0.3">
      <c r="A27" s="54" t="s">
        <v>381</v>
      </c>
      <c r="B27" s="174"/>
      <c r="C27" s="200">
        <v>0.6</v>
      </c>
      <c r="D27" s="55" t="s">
        <v>159</v>
      </c>
      <c r="E27" s="429">
        <f>H26</f>
        <v>0</v>
      </c>
      <c r="F27" s="249">
        <f>E27*0.6</f>
        <v>0</v>
      </c>
      <c r="G27" s="55"/>
      <c r="H27" s="55"/>
      <c r="I27" s="54"/>
      <c r="J27" s="54"/>
      <c r="K27" s="816" t="s">
        <v>387</v>
      </c>
      <c r="L27" s="816"/>
      <c r="M27" s="675" t="str">
        <f>IF('CARGAR datos p calculos'!$J$84=3,"0,035",IF('CARGAR datos p calculos'!$J$84=5,"0,045","0,055"))</f>
        <v>0,045</v>
      </c>
      <c r="N27" s="54">
        <v>27</v>
      </c>
      <c r="O27" s="198" t="s">
        <v>380</v>
      </c>
      <c r="P27" s="55"/>
      <c r="Q27" s="55"/>
      <c r="R27" s="54"/>
      <c r="S27" s="54"/>
      <c r="T27" s="54"/>
      <c r="U27" s="191"/>
      <c r="V27" s="192"/>
      <c r="Y27" s="1876">
        <f>IF(W23&lt;=0,0,IF(AND(Y24&gt;0,Y24&lt;=AB41),AB41,IF(Y26&gt;AB41,Y26)))</f>
        <v>0</v>
      </c>
    </row>
    <row r="28" spans="1:25" ht="19.5" thickBot="1" x14ac:dyDescent="0.35">
      <c r="A28" s="54"/>
      <c r="B28" s="54"/>
      <c r="C28" s="54"/>
      <c r="D28" s="54"/>
      <c r="E28" s="54"/>
      <c r="F28" s="181" t="s">
        <v>222</v>
      </c>
      <c r="G28" s="55" t="s">
        <v>377</v>
      </c>
      <c r="H28" s="1166">
        <f>F27</f>
        <v>0</v>
      </c>
      <c r="I28" s="1167"/>
      <c r="J28" s="54"/>
      <c r="K28" s="1156">
        <f>'CARGAR datos p calculos'!$M$102</f>
        <v>417450.00000000006</v>
      </c>
      <c r="L28" s="1156"/>
      <c r="M28" s="54"/>
      <c r="N28" s="54"/>
      <c r="O28" s="1155" t="s">
        <v>31</v>
      </c>
      <c r="P28" s="1155"/>
      <c r="Q28" s="55"/>
      <c r="R28" s="54"/>
      <c r="S28" s="54"/>
      <c r="T28" s="55"/>
      <c r="U28" s="55"/>
      <c r="V28" s="55"/>
      <c r="W28" s="54"/>
    </row>
    <row r="29" spans="1:25" ht="16.5" thickBot="1" x14ac:dyDescent="0.3">
      <c r="A29" s="54"/>
      <c r="B29" s="54"/>
      <c r="C29" s="54"/>
      <c r="D29" s="191"/>
      <c r="E29" s="192"/>
      <c r="H29" s="1160">
        <f>IF(F23&lt;=0,0,IF(AND(F27&gt;0,F27&lt;=K24),K24,IF(F27&gt;K24,F27)))</f>
        <v>0</v>
      </c>
      <c r="I29" s="1161"/>
      <c r="J29" s="54"/>
      <c r="K29" s="816" t="s">
        <v>411</v>
      </c>
      <c r="L29" s="816"/>
      <c r="M29" s="54"/>
      <c r="N29" s="54"/>
      <c r="O29" s="55" t="s">
        <v>373</v>
      </c>
      <c r="P29" s="55" t="s">
        <v>374</v>
      </c>
      <c r="Q29" s="55" t="s">
        <v>374</v>
      </c>
      <c r="R29" s="54"/>
      <c r="S29" s="54"/>
      <c r="T29" s="55"/>
      <c r="U29" s="55"/>
      <c r="V29" s="55"/>
      <c r="W29" s="54"/>
    </row>
    <row r="30" spans="1:25" x14ac:dyDescent="0.25">
      <c r="A30" s="174" t="s">
        <v>595</v>
      </c>
      <c r="B30" s="54"/>
      <c r="C30" s="54"/>
      <c r="D30" s="191"/>
      <c r="E30" s="207"/>
      <c r="F30" s="54"/>
      <c r="G30" s="54"/>
      <c r="H30" s="55"/>
      <c r="I30" s="54"/>
      <c r="J30" s="54"/>
      <c r="K30" s="1156">
        <f>(K26+K28)</f>
        <v>493350.00000000006</v>
      </c>
      <c r="L30" s="1156"/>
      <c r="M30" s="54"/>
      <c r="N30" s="54"/>
      <c r="O30" s="55"/>
      <c r="P30" s="55"/>
      <c r="Q30" s="208">
        <v>1.2500000000000001E-2</v>
      </c>
      <c r="R30" s="54"/>
      <c r="S30" s="54"/>
      <c r="T30" s="55"/>
      <c r="U30" s="55"/>
      <c r="V30" s="55"/>
      <c r="W30" s="54"/>
    </row>
    <row r="31" spans="1:25" x14ac:dyDescent="0.25">
      <c r="A31" s="54" t="s">
        <v>388</v>
      </c>
      <c r="B31" s="54"/>
      <c r="C31" s="54"/>
      <c r="D31" s="191"/>
      <c r="E31" s="207"/>
      <c r="F31" s="54"/>
      <c r="G31" s="54"/>
      <c r="H31" s="55"/>
      <c r="I31" s="54"/>
      <c r="J31" s="54"/>
      <c r="K31" s="816" t="s">
        <v>971</v>
      </c>
      <c r="L31" s="816"/>
      <c r="M31" s="188">
        <v>1.2500000000000001E-2</v>
      </c>
      <c r="N31" s="191">
        <v>31</v>
      </c>
      <c r="O31" s="433">
        <f>(P15*10)</f>
        <v>15180000</v>
      </c>
      <c r="P31" s="431">
        <f>O31</f>
        <v>15180000</v>
      </c>
      <c r="Q31" s="431">
        <f>O31*0.0125</f>
        <v>189750</v>
      </c>
      <c r="R31" s="54"/>
      <c r="S31" s="54"/>
      <c r="T31" s="55"/>
      <c r="U31" s="55"/>
      <c r="V31" s="55"/>
      <c r="W31" s="54"/>
    </row>
    <row r="32" spans="1:25" x14ac:dyDescent="0.25">
      <c r="A32" s="54" t="s">
        <v>376</v>
      </c>
      <c r="B32" s="54"/>
      <c r="C32" s="54"/>
      <c r="D32" s="191"/>
      <c r="E32" s="207" t="s">
        <v>620</v>
      </c>
      <c r="F32" s="187">
        <f>'CARGAR datos p calculos'!$E$100</f>
        <v>0</v>
      </c>
      <c r="G32" s="55" t="s">
        <v>151</v>
      </c>
      <c r="H32" s="55"/>
      <c r="I32" s="54"/>
      <c r="J32" s="54"/>
      <c r="K32" s="1157">
        <f>'CARGAR datos p calculos'!$M$103</f>
        <v>121440</v>
      </c>
      <c r="L32" s="1157"/>
      <c r="M32" s="188">
        <v>0.01</v>
      </c>
      <c r="N32" s="54">
        <v>32</v>
      </c>
      <c r="O32" s="433">
        <f>(P15*40)</f>
        <v>60720000</v>
      </c>
      <c r="P32" s="431">
        <f>P31+O32</f>
        <v>75900000</v>
      </c>
      <c r="Q32" s="431">
        <f>O31*0.0125+O32*0.01</f>
        <v>796950</v>
      </c>
      <c r="R32" s="54"/>
      <c r="S32" s="54"/>
      <c r="T32" s="55"/>
      <c r="U32" s="55"/>
      <c r="V32" s="54"/>
      <c r="W32" s="54"/>
    </row>
    <row r="33" spans="1:23" x14ac:dyDescent="0.25">
      <c r="A33" s="54" t="s">
        <v>219</v>
      </c>
      <c r="B33" s="54"/>
      <c r="C33" s="54"/>
      <c r="D33" s="191"/>
      <c r="E33" s="192"/>
      <c r="F33" s="193">
        <f>IF(F32&lt;=0,0,IF(AND(F32&gt;0,F32&lt;O31),F32,IF(AND(F32&gt;=O31,F32&lt;P32),O31,IF(AND(F32&gt;=P32,F32&lt;P33),P32,IF(AND(F32&gt;=P33,F32&lt;P34),P33,IF(F32&gt;=P34,P34))))))</f>
        <v>0</v>
      </c>
      <c r="G33" s="55" t="s">
        <v>377</v>
      </c>
      <c r="H33" s="214">
        <f>IF(F32&lt;=0,0,IF(AND(F32&gt;0,F32&lt;O31),(F32*0.0125),IF(AND(F32&gt;=O31,F32&lt;P32),Q31,IF(AND(F32&gt;=P32,F32&lt;P33),Q32,IF(AND(F32&gt;=P33,F32&lt;P34),Q33,IF(F32&gt;=P34,Q34))))))</f>
        <v>0</v>
      </c>
      <c r="I33" s="194"/>
      <c r="J33" s="54"/>
      <c r="K33" s="816" t="s">
        <v>972</v>
      </c>
      <c r="L33" s="816"/>
      <c r="M33" s="188">
        <v>7.0000000000000001E-3</v>
      </c>
      <c r="N33" s="54">
        <v>33</v>
      </c>
      <c r="O33" s="433">
        <f>(P15*50)</f>
        <v>75900000</v>
      </c>
      <c r="P33" s="431">
        <f>P32+O33</f>
        <v>151800000</v>
      </c>
      <c r="Q33" s="431">
        <f>O31*0.0125+O32*0.01+O33*0.007</f>
        <v>1328250</v>
      </c>
      <c r="R33" s="54"/>
      <c r="S33" s="54"/>
      <c r="T33" s="55"/>
      <c r="U33" s="55"/>
      <c r="V33" s="54"/>
      <c r="W33" s="54"/>
    </row>
    <row r="34" spans="1:23" ht="15.75" thickBot="1" x14ac:dyDescent="0.3">
      <c r="A34" s="54" t="s">
        <v>378</v>
      </c>
      <c r="B34" s="54"/>
      <c r="C34" s="54"/>
      <c r="D34" s="191" t="s">
        <v>232</v>
      </c>
      <c r="E34" s="210">
        <f>IF(F33&lt;=0,0,IF(AND(F33&gt;0,F33&lt;P32),0.01,IF(AND(F33&gt;=P32,F33&lt;P33),0.007,IF(AND(F33&gt;=P33,F33&lt;P34),0.005,IF(F33&gt;=P34,0.003)))))</f>
        <v>0</v>
      </c>
      <c r="F34" s="193">
        <f>IF(F32&gt;=0,F32-F33)</f>
        <v>0</v>
      </c>
      <c r="G34" s="55" t="s">
        <v>377</v>
      </c>
      <c r="H34" s="214">
        <f>(E34*F34)</f>
        <v>0</v>
      </c>
      <c r="I34" s="194"/>
      <c r="J34" s="54"/>
      <c r="K34" s="1157">
        <f>'CARGAR datos p calculos'!$M$104</f>
        <v>546480</v>
      </c>
      <c r="L34" s="1157"/>
      <c r="M34" s="188">
        <v>5.0000000000000001E-3</v>
      </c>
      <c r="N34" s="54">
        <v>34</v>
      </c>
      <c r="O34" s="433">
        <f>(P15*150)</f>
        <v>227700000</v>
      </c>
      <c r="P34" s="431">
        <f>P33+O34</f>
        <v>379500000</v>
      </c>
      <c r="Q34" s="431">
        <f>O31*0.0125+O32*0.01+O33*0.007+O34*0.005</f>
        <v>2466750</v>
      </c>
      <c r="R34" s="54"/>
      <c r="S34" s="54"/>
      <c r="T34" s="55"/>
      <c r="U34" s="55"/>
      <c r="V34" s="54"/>
      <c r="W34" s="54"/>
    </row>
    <row r="35" spans="1:23" ht="16.5" thickBot="1" x14ac:dyDescent="0.3">
      <c r="A35" s="54"/>
      <c r="B35" s="54"/>
      <c r="C35" s="54"/>
      <c r="D35" s="191"/>
      <c r="E35" s="207"/>
      <c r="F35" s="181" t="s">
        <v>222</v>
      </c>
      <c r="G35" s="54"/>
      <c r="H35" s="1162">
        <f>(H33+H34)</f>
        <v>0</v>
      </c>
      <c r="I35" s="1163"/>
      <c r="J35" s="54"/>
      <c r="K35" s="54"/>
      <c r="L35" s="39"/>
      <c r="M35" s="188">
        <v>3.0000000000000001E-3</v>
      </c>
      <c r="N35" s="54"/>
      <c r="O35" s="189" t="s">
        <v>380</v>
      </c>
      <c r="P35" s="55"/>
      <c r="Q35" s="55"/>
      <c r="R35" s="54"/>
      <c r="S35" s="54"/>
      <c r="T35" s="55"/>
      <c r="U35" s="55"/>
      <c r="V35" s="54"/>
      <c r="W35" s="54"/>
    </row>
    <row r="36" spans="1:23" ht="15.75" thickBot="1" x14ac:dyDescent="0.3">
      <c r="A36" s="174"/>
      <c r="B36" s="54"/>
      <c r="C36" s="54"/>
      <c r="D36" s="191"/>
      <c r="E36" s="207"/>
      <c r="F36" s="181"/>
      <c r="G36" s="54"/>
      <c r="H36" s="1158">
        <f>IF(F32&lt;=0,0,IF(AND(H35&gt;0,H35&lt;=K24),K24,IF(H35&gt;K24,(H33+H34))))</f>
        <v>0</v>
      </c>
      <c r="I36" s="1159"/>
      <c r="J36" s="54"/>
      <c r="K36" s="250"/>
      <c r="L36" s="250"/>
      <c r="M36" s="54"/>
      <c r="N36" s="54"/>
      <c r="O36" s="54"/>
      <c r="P36" s="55"/>
      <c r="Q36" s="55"/>
      <c r="R36" s="54"/>
      <c r="S36" s="54"/>
      <c r="T36" s="55"/>
      <c r="U36" s="55"/>
      <c r="V36" s="54"/>
      <c r="W36" s="54"/>
    </row>
    <row r="37" spans="1:23" ht="15.75" thickBot="1" x14ac:dyDescent="0.3">
      <c r="A37" s="174" t="s">
        <v>596</v>
      </c>
      <c r="B37" s="54"/>
      <c r="C37" s="54"/>
      <c r="D37" s="191"/>
      <c r="E37" s="207"/>
      <c r="F37" s="181"/>
      <c r="G37" s="54"/>
      <c r="H37" s="182"/>
      <c r="I37" s="183"/>
      <c r="J37" s="54"/>
      <c r="K37" s="1191" t="s">
        <v>610</v>
      </c>
      <c r="L37" s="1192"/>
      <c r="M37" s="54"/>
      <c r="N37" s="54"/>
      <c r="O37" s="1155" t="s">
        <v>32</v>
      </c>
      <c r="P37" s="1155"/>
      <c r="Q37" s="55"/>
      <c r="R37" s="54"/>
      <c r="S37" s="54"/>
      <c r="T37" s="55"/>
      <c r="U37" s="55"/>
      <c r="V37" s="54"/>
      <c r="W37" s="54"/>
    </row>
    <row r="38" spans="1:23" ht="15.75" thickBot="1" x14ac:dyDescent="0.3">
      <c r="A38" s="174"/>
      <c r="B38" s="54"/>
      <c r="C38" s="54"/>
      <c r="D38" s="191"/>
      <c r="E38" s="207"/>
      <c r="F38" s="181"/>
      <c r="G38" s="54"/>
      <c r="H38" s="182"/>
      <c r="I38" s="183"/>
      <c r="K38" s="1189" t="str">
        <f>'CARGAR datos p calculos'!I103</f>
        <v>SI</v>
      </c>
      <c r="L38" s="1190"/>
      <c r="M38" s="54"/>
      <c r="N38" s="54"/>
      <c r="O38" s="55" t="s">
        <v>373</v>
      </c>
      <c r="P38" s="55" t="s">
        <v>374</v>
      </c>
      <c r="Q38" s="55" t="s">
        <v>374</v>
      </c>
      <c r="R38" s="54"/>
      <c r="S38" s="54"/>
      <c r="T38" s="55"/>
      <c r="U38" s="55"/>
      <c r="V38" s="54"/>
      <c r="W38" s="54"/>
    </row>
    <row r="39" spans="1:23" x14ac:dyDescent="0.25">
      <c r="A39" s="54" t="s">
        <v>389</v>
      </c>
      <c r="B39" s="54"/>
      <c r="C39" s="54"/>
      <c r="D39" s="191"/>
      <c r="E39" s="210"/>
      <c r="F39" s="54"/>
      <c r="G39" s="203"/>
      <c r="H39" s="209">
        <f>IF(F41=0,0,K26)</f>
        <v>0</v>
      </c>
      <c r="I39" s="194"/>
      <c r="L39" s="54"/>
      <c r="M39" s="54"/>
      <c r="N39" s="54"/>
      <c r="O39" s="55"/>
      <c r="P39" s="55"/>
      <c r="Q39" s="208">
        <v>0.02</v>
      </c>
      <c r="R39" s="54"/>
      <c r="S39" s="54"/>
      <c r="T39" s="55"/>
      <c r="U39" s="55"/>
      <c r="V39" s="54"/>
      <c r="W39" s="54"/>
    </row>
    <row r="40" spans="1:23" x14ac:dyDescent="0.25">
      <c r="A40" s="54" t="s">
        <v>390</v>
      </c>
      <c r="B40" s="54"/>
      <c r="C40" s="54"/>
      <c r="D40" s="191"/>
      <c r="E40" s="207"/>
      <c r="F40" s="54"/>
      <c r="G40" s="54"/>
      <c r="H40" s="209">
        <f>IF(F41=0,0,K28)</f>
        <v>0</v>
      </c>
      <c r="I40" s="194"/>
      <c r="J40" s="54"/>
      <c r="K40" s="54"/>
      <c r="L40" s="54"/>
      <c r="M40" s="211">
        <v>0.02</v>
      </c>
      <c r="N40" s="191">
        <v>40</v>
      </c>
      <c r="O40" s="433">
        <f>(P15*5)</f>
        <v>7590000</v>
      </c>
      <c r="P40" s="431">
        <f>O40</f>
        <v>7590000</v>
      </c>
      <c r="Q40" s="431">
        <f>O40*0.02</f>
        <v>151800</v>
      </c>
      <c r="R40" s="54"/>
      <c r="S40" s="54"/>
      <c r="T40" s="55"/>
      <c r="U40" s="55"/>
      <c r="V40" s="54"/>
      <c r="W40" s="54"/>
    </row>
    <row r="41" spans="1:23" x14ac:dyDescent="0.25">
      <c r="A41" s="54" t="s">
        <v>376</v>
      </c>
      <c r="B41" s="54"/>
      <c r="C41" s="54"/>
      <c r="D41" s="191"/>
      <c r="E41" s="207" t="s">
        <v>619</v>
      </c>
      <c r="F41" s="1173">
        <f>'CARGAR datos p calculos'!$E$115</f>
        <v>0</v>
      </c>
      <c r="G41" s="1173"/>
      <c r="H41" s="209"/>
      <c r="I41" s="187"/>
      <c r="J41" s="187"/>
      <c r="K41" s="54"/>
      <c r="L41" s="54"/>
      <c r="M41" s="211">
        <v>1.4999999999999999E-2</v>
      </c>
      <c r="N41" s="54">
        <v>41</v>
      </c>
      <c r="O41" s="433">
        <f>(P15*20)</f>
        <v>30360000</v>
      </c>
      <c r="P41" s="431">
        <f>P40+O41</f>
        <v>37950000</v>
      </c>
      <c r="Q41" s="431">
        <f>O40*0.02+O41*0.015</f>
        <v>607200</v>
      </c>
      <c r="R41" s="54"/>
      <c r="S41" s="54"/>
      <c r="T41" s="55"/>
      <c r="U41" s="55"/>
      <c r="V41" s="54"/>
      <c r="W41" s="54"/>
    </row>
    <row r="42" spans="1:23" x14ac:dyDescent="0.25">
      <c r="A42" s="54" t="s">
        <v>391</v>
      </c>
      <c r="B42" s="54"/>
      <c r="C42" s="54"/>
      <c r="D42" s="191"/>
      <c r="E42" s="192"/>
      <c r="F42" s="1174">
        <f>IF(F41&lt;=0,0,IF(AND(F41&gt;0,F41&lt;O40),F41,IF(AND(F41&gt;=O40,F41&lt;P41),O40,IF(AND(F41&gt;=P41,F41&lt;P42),P41,IF(AND(F41&gt;=P42,F41&lt;P43),P42,IF(F41&gt;=P43,P43))))))</f>
        <v>0</v>
      </c>
      <c r="G42" s="1174"/>
      <c r="H42" s="209">
        <f>IF(F41&lt;=0,0,IF(AND(F41&gt;0,F41&lt;O40),(F41*0.02),IF(AND(F41&gt;=O40,F41&lt;P41),Q40,IF(AND(F41&gt;=P41,F41&lt;P42),Q41,IF(AND(F41&gt;=P42,F41&lt;P43),Q42,IF(F41&gt;=P43,Q43))))))</f>
        <v>0</v>
      </c>
      <c r="I42" s="1175">
        <f>IF(F41&lt;=0,0,IF(AND(I43&gt;0,I43&lt;=K30),K30,IF(I43&gt;K30,(I43))))</f>
        <v>0</v>
      </c>
      <c r="J42" s="1175"/>
      <c r="K42" s="54"/>
      <c r="L42" s="54"/>
      <c r="M42" s="211">
        <v>0.01</v>
      </c>
      <c r="N42" s="54">
        <v>42</v>
      </c>
      <c r="O42" s="433">
        <f>(P15*25)</f>
        <v>37950000</v>
      </c>
      <c r="P42" s="431">
        <f>P41+O42</f>
        <v>75900000</v>
      </c>
      <c r="Q42" s="431">
        <f>O40*0.02+O41*0.015+O42*0.01</f>
        <v>986700</v>
      </c>
      <c r="R42" s="54"/>
      <c r="S42" s="54"/>
      <c r="T42" s="55"/>
      <c r="U42" s="55"/>
      <c r="V42" s="54"/>
      <c r="W42" s="54"/>
    </row>
    <row r="43" spans="1:23" x14ac:dyDescent="0.25">
      <c r="A43" s="54" t="s">
        <v>378</v>
      </c>
      <c r="B43" s="54"/>
      <c r="C43" s="54"/>
      <c r="D43" s="191" t="s">
        <v>232</v>
      </c>
      <c r="E43" s="210">
        <f>IF(F42&lt;=0,0,IF(AND(F42&gt;0,F42&lt;P41),0.015,IF(AND(F42&gt;=P41,F42&lt;P42),0.01,IF(AND(F42&gt;=P42,F42&lt;P43),0.008,IF(F42&gt;=P43,0.005)))))</f>
        <v>0</v>
      </c>
      <c r="F43" s="1174">
        <f>IF(F41&gt;=0,F41-F42)</f>
        <v>0</v>
      </c>
      <c r="G43" s="1174"/>
      <c r="H43" s="209">
        <f>(F43*E43)</f>
        <v>0</v>
      </c>
      <c r="I43" s="1174">
        <f>H42+H43</f>
        <v>0</v>
      </c>
      <c r="J43" s="1174"/>
      <c r="K43" s="54"/>
      <c r="L43" s="54"/>
      <c r="M43" s="211">
        <v>8.0000000000000002E-3</v>
      </c>
      <c r="N43" s="54">
        <v>43</v>
      </c>
      <c r="O43" s="433">
        <f>(P15*450)</f>
        <v>683100000</v>
      </c>
      <c r="P43" s="431">
        <f>P42+O43</f>
        <v>759000000</v>
      </c>
      <c r="Q43" s="431">
        <f>O40*0.02+O41*0.015+O42*0.01+O43*0.008</f>
        <v>6451500</v>
      </c>
      <c r="R43" s="54"/>
      <c r="S43" s="54"/>
      <c r="T43" s="55"/>
      <c r="U43" s="55"/>
      <c r="V43" s="54"/>
      <c r="W43" s="54"/>
    </row>
    <row r="44" spans="1:23" x14ac:dyDescent="0.25">
      <c r="A44" s="54" t="s">
        <v>392</v>
      </c>
      <c r="B44" s="54"/>
      <c r="C44" s="54"/>
      <c r="D44" s="54"/>
      <c r="E44" s="54"/>
      <c r="F44" s="54"/>
      <c r="G44" s="54"/>
      <c r="H44" s="190">
        <f>(H39+H40+H42+H43)</f>
        <v>0</v>
      </c>
      <c r="K44" s="191"/>
      <c r="L44" s="55"/>
      <c r="M44" s="211">
        <v>5.0000000000000001E-3</v>
      </c>
      <c r="N44" s="54">
        <v>44</v>
      </c>
      <c r="O44" s="189" t="s">
        <v>380</v>
      </c>
      <c r="P44" s="55"/>
      <c r="Q44" s="55"/>
      <c r="R44" s="54"/>
      <c r="S44" s="54"/>
      <c r="T44" s="55"/>
      <c r="U44" s="55"/>
      <c r="V44" s="54"/>
      <c r="W44" s="54"/>
    </row>
    <row r="45" spans="1:23" ht="15.75" thickBot="1" x14ac:dyDescent="0.3">
      <c r="A45" s="54" t="s">
        <v>222</v>
      </c>
      <c r="B45" s="54"/>
      <c r="C45" s="54"/>
      <c r="D45" s="54"/>
      <c r="E45" s="54"/>
      <c r="F45" s="54"/>
      <c r="G45" s="54"/>
      <c r="H45" s="1175">
        <f>IF(F41&lt;=0,0,IF(AND(H44&gt;0,H44&lt;=K30),K30,IF(H44&gt;K30,(H44))))</f>
        <v>0</v>
      </c>
      <c r="I45" s="1175"/>
      <c r="J45" s="54"/>
      <c r="K45" s="54"/>
      <c r="L45" s="54"/>
      <c r="M45" s="54"/>
      <c r="N45" s="54"/>
      <c r="O45" s="54"/>
      <c r="P45" s="55"/>
      <c r="Q45" s="55"/>
      <c r="R45" s="54"/>
      <c r="S45" s="54"/>
      <c r="T45" s="55"/>
      <c r="U45" s="55"/>
      <c r="V45" s="54"/>
      <c r="W45" s="54"/>
    </row>
    <row r="46" spans="1:23" ht="16.5" thickBot="1" x14ac:dyDescent="0.3">
      <c r="A46" s="54"/>
      <c r="B46" s="54"/>
      <c r="C46" s="54"/>
      <c r="D46" s="54"/>
      <c r="E46" s="54"/>
      <c r="F46" s="54"/>
      <c r="G46" s="54"/>
      <c r="H46" s="1188">
        <f>IF(NOT(K38="NO"),I42,H45)</f>
        <v>0</v>
      </c>
      <c r="I46" s="1165"/>
      <c r="J46" s="54"/>
      <c r="K46" s="54"/>
      <c r="L46" s="54"/>
      <c r="M46" s="54"/>
      <c r="N46" s="54"/>
      <c r="O46" s="54"/>
      <c r="P46" s="55"/>
      <c r="Q46" s="55"/>
      <c r="R46" s="54"/>
      <c r="S46" s="54"/>
      <c r="T46" s="55"/>
      <c r="U46" s="55"/>
      <c r="V46" s="54"/>
      <c r="W46" s="54"/>
    </row>
    <row r="47" spans="1:23" x14ac:dyDescent="0.25">
      <c r="A47" s="174" t="s">
        <v>597</v>
      </c>
      <c r="B47" s="54"/>
      <c r="C47" s="54"/>
      <c r="D47" s="54"/>
      <c r="E47" s="54"/>
      <c r="F47" s="54"/>
      <c r="G47" s="54"/>
      <c r="J47" s="54"/>
      <c r="K47" s="54"/>
      <c r="L47" s="54"/>
      <c r="M47" s="54"/>
      <c r="N47" s="54"/>
      <c r="O47" s="1155" t="s">
        <v>393</v>
      </c>
      <c r="P47" s="1155"/>
      <c r="Q47" s="55"/>
      <c r="R47" s="54"/>
      <c r="S47" s="54"/>
      <c r="T47" s="55"/>
      <c r="U47" s="55"/>
      <c r="V47" s="54"/>
      <c r="W47" s="54"/>
    </row>
    <row r="48" spans="1:23" x14ac:dyDescent="0.25">
      <c r="A48" s="54"/>
      <c r="B48" s="54"/>
      <c r="C48" s="54"/>
      <c r="D48" s="54"/>
      <c r="E48" s="54"/>
      <c r="F48" s="54"/>
      <c r="G48" s="54"/>
      <c r="H48" s="55"/>
      <c r="I48" s="54"/>
      <c r="J48" s="54"/>
      <c r="K48" s="413"/>
      <c r="L48" s="54"/>
      <c r="M48" s="54"/>
      <c r="N48" s="54"/>
      <c r="O48" s="55" t="s">
        <v>373</v>
      </c>
      <c r="P48" s="55" t="s">
        <v>374</v>
      </c>
      <c r="Q48" s="55" t="s">
        <v>374</v>
      </c>
      <c r="R48" s="54"/>
      <c r="S48" s="55"/>
      <c r="T48" s="55"/>
      <c r="U48" s="55"/>
      <c r="V48" s="54"/>
      <c r="W48" s="54"/>
    </row>
    <row r="49" spans="1:23" x14ac:dyDescent="0.25">
      <c r="A49" s="54" t="s">
        <v>376</v>
      </c>
      <c r="B49" s="54"/>
      <c r="C49" s="54"/>
      <c r="D49" s="54"/>
      <c r="E49" s="55" t="s">
        <v>617</v>
      </c>
      <c r="F49" s="212">
        <f>'CARGAR datos p calculos'!$E$130</f>
        <v>0</v>
      </c>
      <c r="G49" s="55" t="s">
        <v>151</v>
      </c>
      <c r="H49" s="55"/>
      <c r="I49" s="54"/>
      <c r="J49" s="54"/>
      <c r="K49" s="54"/>
      <c r="L49" s="54"/>
      <c r="M49" s="54"/>
      <c r="N49" s="54"/>
      <c r="O49" s="55"/>
      <c r="P49" s="55"/>
      <c r="Q49" s="208">
        <v>0.04</v>
      </c>
      <c r="R49" s="54"/>
      <c r="S49" s="55"/>
      <c r="T49" s="55"/>
      <c r="U49" s="55"/>
      <c r="V49" s="55"/>
      <c r="W49" s="54"/>
    </row>
    <row r="50" spans="1:23" x14ac:dyDescent="0.25">
      <c r="A50" s="54" t="s">
        <v>219</v>
      </c>
      <c r="B50" s="54"/>
      <c r="C50" s="54"/>
      <c r="D50" s="191"/>
      <c r="E50" s="192"/>
      <c r="F50" s="213">
        <f>IF(F49&lt;=0,0,IF(AND(F49&gt;0,F49&lt;O50),F49,IF(AND(F49&gt;=O50,F49&lt;P51),P50,IF(AND(F49&gt;=P51,F49&lt;P52),P51,IF(AND(F49&gt;=P52,F49&lt;P53),P52,IF(AND(F49&gt;=P53,F49&lt;P54),P53,IF(F49&gt;=P54,P54)))))))</f>
        <v>0</v>
      </c>
      <c r="G50" s="55" t="s">
        <v>377</v>
      </c>
      <c r="H50" s="214">
        <f>IF(F49&lt;=0,0,IF(AND(F49&gt;0,F49&lt;O50),(F49*0.04),IF(AND(F49&gt;=O50,F49&lt;P51),Q50,IF(AND(F49&gt;=P51,F49&lt;P52),Q51,IF(AND(F49&gt;=P52,F49&lt;P53),Q52,IF(AND(F49&gt;=P53,F49&lt;P54),Q53,IF(F49&gt;=P54,Q54)))))))</f>
        <v>0</v>
      </c>
      <c r="I50" s="194"/>
      <c r="J50" s="54"/>
      <c r="K50" s="54"/>
      <c r="L50" s="54"/>
      <c r="M50" s="211">
        <v>0.04</v>
      </c>
      <c r="N50" s="54">
        <v>50</v>
      </c>
      <c r="O50" s="433">
        <f>(P15*50)</f>
        <v>75900000</v>
      </c>
      <c r="P50" s="431">
        <f>O50</f>
        <v>75900000</v>
      </c>
      <c r="Q50" s="431">
        <f>O50*0.04</f>
        <v>3036000</v>
      </c>
      <c r="R50" s="54"/>
      <c r="S50" s="55"/>
      <c r="T50" s="55"/>
      <c r="U50" s="55"/>
      <c r="V50" s="55"/>
      <c r="W50" s="54"/>
    </row>
    <row r="51" spans="1:23" ht="15.75" thickBot="1" x14ac:dyDescent="0.3">
      <c r="A51" s="54" t="s">
        <v>378</v>
      </c>
      <c r="B51" s="54"/>
      <c r="C51" s="54"/>
      <c r="D51" s="191" t="s">
        <v>232</v>
      </c>
      <c r="E51" s="210">
        <f>IF(F50&lt;=0,0,IF(AND(F50&gt;0,F50&lt;P51),0.035,IF(AND(F50&gt;=P51,F50&lt;P52),0.03,IF(AND(F50&gt;=P52,F50&lt;P53),0.025,IF(AND(F50&gt;=P53,F50&lt;P54),0.02,IF(F50&gt;=P54,0.015))))))</f>
        <v>0</v>
      </c>
      <c r="F51" s="213">
        <f>IF(F49&gt;=0,F49-F50)</f>
        <v>0</v>
      </c>
      <c r="G51" s="55" t="s">
        <v>377</v>
      </c>
      <c r="H51" s="214">
        <f>(E51*F51)</f>
        <v>0</v>
      </c>
      <c r="I51" s="194"/>
      <c r="J51" s="54"/>
      <c r="K51" s="54"/>
      <c r="L51" s="54"/>
      <c r="M51" s="211">
        <v>3.5000000000000003E-2</v>
      </c>
      <c r="N51" s="54">
        <v>51</v>
      </c>
      <c r="O51" s="433">
        <f>(P15*200)</f>
        <v>303600000</v>
      </c>
      <c r="P51" s="431">
        <f>P50+O51</f>
        <v>379500000</v>
      </c>
      <c r="Q51" s="431">
        <f>O50*0.04+O51*0.035</f>
        <v>13662000.000000002</v>
      </c>
      <c r="R51" s="54"/>
      <c r="S51" s="55"/>
      <c r="T51" s="55"/>
      <c r="U51" s="55"/>
      <c r="V51" s="55"/>
      <c r="W51" s="54"/>
    </row>
    <row r="52" spans="1:23" ht="16.5" thickBot="1" x14ac:dyDescent="0.3">
      <c r="A52" s="54" t="s">
        <v>392</v>
      </c>
      <c r="B52" s="54"/>
      <c r="C52" s="54"/>
      <c r="D52" s="191"/>
      <c r="E52" s="192"/>
      <c r="F52" s="181" t="s">
        <v>222</v>
      </c>
      <c r="G52" s="55"/>
      <c r="H52" s="1164">
        <f>(H50+H51)</f>
        <v>0</v>
      </c>
      <c r="I52" s="1165"/>
      <c r="J52" s="54"/>
      <c r="K52" s="54"/>
      <c r="L52" s="54"/>
      <c r="M52" s="211">
        <v>0.03</v>
      </c>
      <c r="N52" s="54">
        <v>52</v>
      </c>
      <c r="O52" s="433">
        <f>(P15*250)</f>
        <v>379500000</v>
      </c>
      <c r="P52" s="431">
        <f>P51+O52</f>
        <v>759000000</v>
      </c>
      <c r="Q52" s="431">
        <f>O50*0.04+O51*0.035+O52*0.03</f>
        <v>25047000</v>
      </c>
      <c r="R52" s="54"/>
      <c r="S52" s="55"/>
      <c r="T52" s="55"/>
      <c r="U52" s="55"/>
      <c r="V52" s="55"/>
      <c r="W52" s="54"/>
    </row>
    <row r="53" spans="1:23" ht="15.75" thickBot="1" x14ac:dyDescent="0.3">
      <c r="A53" s="54"/>
      <c r="B53" s="54"/>
      <c r="C53" s="54"/>
      <c r="D53" s="191"/>
      <c r="E53" s="192"/>
      <c r="G53" s="55" t="s">
        <v>377</v>
      </c>
      <c r="H53" s="1176">
        <f>IF(F49&lt;=0,0,IF(AND(H52&gt;0,H52&lt;=K24),K24,IF(H52&gt;K24,(H52))))</f>
        <v>0</v>
      </c>
      <c r="I53" s="1177"/>
      <c r="J53" s="54"/>
      <c r="K53" s="54"/>
      <c r="L53" s="54"/>
      <c r="M53" s="211">
        <v>2.5000000000000001E-2</v>
      </c>
      <c r="N53" s="54">
        <v>53</v>
      </c>
      <c r="O53" s="433">
        <f>(P15*1000)</f>
        <v>1518000000</v>
      </c>
      <c r="P53" s="431">
        <f>P52+O53</f>
        <v>2277000000</v>
      </c>
      <c r="Q53" s="431">
        <f>O50*0.04+O51*0.035+O52*0.03+O53*0.025</f>
        <v>62997000</v>
      </c>
      <c r="R53" s="54"/>
      <c r="S53" s="55"/>
      <c r="T53" s="55"/>
      <c r="U53" s="55"/>
      <c r="V53" s="55"/>
      <c r="W53" s="54"/>
    </row>
    <row r="54" spans="1:23" x14ac:dyDescent="0.25">
      <c r="A54" s="54"/>
      <c r="B54" s="54"/>
      <c r="C54" s="54"/>
      <c r="D54" s="54"/>
      <c r="E54" s="54"/>
      <c r="F54" s="54"/>
      <c r="G54" s="54"/>
      <c r="H54" s="55"/>
      <c r="I54" s="54"/>
      <c r="J54" s="54"/>
      <c r="K54" s="54"/>
      <c r="L54" s="54"/>
      <c r="M54" s="211">
        <v>0.02</v>
      </c>
      <c r="N54" s="54">
        <v>54</v>
      </c>
      <c r="O54" s="433">
        <f>(P15*3500)</f>
        <v>5313000000</v>
      </c>
      <c r="P54" s="431">
        <f>P53+O54</f>
        <v>7590000000</v>
      </c>
      <c r="Q54" s="431">
        <f>O50*0.04+O51*0.035+O52*0.03+O53*0.025+O54*0.02</f>
        <v>169257000</v>
      </c>
      <c r="R54" s="54"/>
      <c r="S54" s="55"/>
      <c r="T54" s="55"/>
      <c r="U54" s="55"/>
      <c r="V54" s="55"/>
      <c r="W54" s="54"/>
    </row>
    <row r="55" spans="1:23" x14ac:dyDescent="0.25">
      <c r="A55" s="54"/>
      <c r="B55" s="54"/>
      <c r="C55" s="54"/>
      <c r="D55" s="54"/>
      <c r="E55" s="54"/>
      <c r="F55" s="54"/>
      <c r="G55" s="54"/>
      <c r="H55" s="55"/>
      <c r="I55" s="54"/>
      <c r="J55" s="54"/>
      <c r="K55" s="54"/>
      <c r="L55" s="54"/>
      <c r="M55" s="211">
        <v>1.4999999999999999E-2</v>
      </c>
      <c r="N55" s="54">
        <v>55</v>
      </c>
      <c r="O55" s="189" t="s">
        <v>380</v>
      </c>
      <c r="P55" s="55"/>
      <c r="Q55" s="55"/>
      <c r="R55" s="54"/>
      <c r="S55" s="55"/>
      <c r="T55" s="55"/>
      <c r="U55" s="55"/>
      <c r="V55" s="55"/>
      <c r="W55" s="54"/>
    </row>
    <row r="56" spans="1:23" x14ac:dyDescent="0.25">
      <c r="A56" s="174" t="s">
        <v>482</v>
      </c>
      <c r="B56" s="54"/>
      <c r="C56" s="54"/>
      <c r="D56" s="54"/>
      <c r="E56" s="54"/>
      <c r="F56" s="54"/>
      <c r="J56" s="54"/>
      <c r="K56" s="54"/>
      <c r="L56" s="54"/>
      <c r="M56" s="54"/>
      <c r="N56" s="54"/>
      <c r="O56" s="54"/>
      <c r="P56" s="55"/>
      <c r="Q56" s="55"/>
      <c r="R56" s="54"/>
      <c r="S56" s="54"/>
      <c r="T56" s="55"/>
      <c r="U56" s="55"/>
      <c r="V56" s="55"/>
      <c r="W56" s="54"/>
    </row>
    <row r="57" spans="1:23" x14ac:dyDescent="0.25">
      <c r="A57" s="54"/>
      <c r="B57" s="54"/>
      <c r="C57" s="54"/>
      <c r="D57" s="54"/>
      <c r="E57" s="54"/>
      <c r="F57" s="54"/>
      <c r="J57" s="54"/>
      <c r="K57" s="54"/>
      <c r="L57" s="54"/>
      <c r="M57" s="54"/>
      <c r="N57" s="54"/>
      <c r="O57" s="54"/>
      <c r="P57" s="55"/>
      <c r="Q57" s="55"/>
      <c r="R57" s="54"/>
      <c r="S57" s="54"/>
      <c r="T57" s="55"/>
      <c r="U57" s="55"/>
      <c r="V57" s="55"/>
      <c r="W57" s="54"/>
    </row>
    <row r="58" spans="1:23" x14ac:dyDescent="0.25">
      <c r="A58" s="54" t="s">
        <v>376</v>
      </c>
      <c r="B58" s="54"/>
      <c r="C58" s="54"/>
      <c r="D58" s="54"/>
      <c r="E58" s="55" t="s">
        <v>618</v>
      </c>
      <c r="F58" s="212">
        <f>'CARGAR datos p calculos'!$E$157</f>
        <v>0</v>
      </c>
      <c r="G58" s="55" t="s">
        <v>151</v>
      </c>
      <c r="H58" s="55"/>
      <c r="I58" s="231"/>
      <c r="J58" s="54"/>
      <c r="K58" s="54"/>
      <c r="L58" s="54"/>
      <c r="M58" s="54"/>
      <c r="N58" s="54"/>
      <c r="O58" s="54"/>
      <c r="P58" s="55"/>
      <c r="Q58" s="55"/>
      <c r="R58" s="54"/>
      <c r="S58" s="54"/>
      <c r="T58" s="55"/>
      <c r="U58" s="55"/>
      <c r="V58" s="55"/>
      <c r="W58" s="54"/>
    </row>
    <row r="59" spans="1:23" ht="15.75" thickBot="1" x14ac:dyDescent="0.3">
      <c r="A59" s="54" t="s">
        <v>219</v>
      </c>
      <c r="B59" s="54"/>
      <c r="C59" s="54"/>
      <c r="D59" s="191"/>
      <c r="E59" s="192"/>
      <c r="F59" s="213">
        <f>IF(F58&lt;=0,0,IF(AND(F58&gt;0,F58&lt;O50),F58,IF(AND(F58&gt;=O50,F58&lt;P51),P50,IF(AND(F58&gt;=P51,F58&lt;P52),P51,IF(AND(F58&gt;=P52,F58&lt;P53),P52,IF(AND(F58&gt;=P53,F58&lt;P54),P53,IF(F58&gt;=P54,P54)))))))</f>
        <v>0</v>
      </c>
      <c r="G59" s="55" t="s">
        <v>377</v>
      </c>
      <c r="H59" s="214">
        <f>IF(F58&lt;=0,0,IF(AND(F58&gt;0,F58&lt;O50),(F58*0.04),IF(AND(F58&gt;=O50,F58&lt;P51),Q50,IF(AND(F58&gt;=P51,F58&lt;P52),Q51,IF(AND(F58&gt;=P52,F58&lt;P53),Q52,IF(AND(F58&gt;=P53,F58&lt;P54),Q53,IF(F58&gt;=P54,Q54)))))))</f>
        <v>0</v>
      </c>
      <c r="I59" s="231"/>
      <c r="J59" s="54"/>
      <c r="K59" s="54"/>
      <c r="L59" s="54"/>
      <c r="M59" s="54"/>
      <c r="N59" s="54"/>
      <c r="O59" s="54"/>
      <c r="P59" s="55"/>
      <c r="Q59" s="55"/>
      <c r="R59" s="54"/>
      <c r="S59" s="54"/>
      <c r="T59" s="55"/>
      <c r="U59" s="55"/>
      <c r="V59" s="55"/>
      <c r="W59" s="54"/>
    </row>
    <row r="60" spans="1:23" ht="15.75" thickBot="1" x14ac:dyDescent="0.3">
      <c r="A60" s="54" t="s">
        <v>378</v>
      </c>
      <c r="B60" s="54"/>
      <c r="C60" s="54"/>
      <c r="D60" s="191" t="s">
        <v>232</v>
      </c>
      <c r="E60" s="210">
        <f>IF(F59&lt;=0,0,IF(AND(F59&gt;0,F59&lt;P51),0.035,IF(AND(F59&gt;=P51,F59&lt;P52),0.03,IF(AND(F59&gt;=P52,F59&lt;P53),0.025,IF(AND(F59&gt;=P53,F59&lt;P54),0.02,IF(F59&gt;=P54,0.015))))))</f>
        <v>0</v>
      </c>
      <c r="F60" s="213">
        <f>IF(F58&gt;=0,F58-F59)</f>
        <v>0</v>
      </c>
      <c r="G60" s="55" t="s">
        <v>377</v>
      </c>
      <c r="H60" s="214">
        <f>(E60*F60)</f>
        <v>0</v>
      </c>
      <c r="I60" s="231"/>
      <c r="J60" s="54"/>
      <c r="K60" s="1180" t="s">
        <v>417</v>
      </c>
      <c r="L60" s="1181"/>
      <c r="M60" s="1182"/>
      <c r="N60" s="54"/>
      <c r="O60" s="54"/>
      <c r="P60" s="55"/>
      <c r="Q60" s="55"/>
      <c r="R60" s="54"/>
      <c r="S60" s="54"/>
      <c r="T60" s="55"/>
      <c r="U60" s="55"/>
      <c r="V60" s="55"/>
      <c r="W60" s="54"/>
    </row>
    <row r="61" spans="1:23" ht="15.75" thickBot="1" x14ac:dyDescent="0.3">
      <c r="A61" s="54" t="s">
        <v>392</v>
      </c>
      <c r="B61" s="54"/>
      <c r="C61" s="54"/>
      <c r="D61" s="191"/>
      <c r="E61" s="192"/>
      <c r="F61" s="194"/>
      <c r="G61" s="55"/>
      <c r="H61" s="214">
        <f>(H59+H60)</f>
        <v>0</v>
      </c>
      <c r="I61" s="231"/>
      <c r="J61" s="54"/>
      <c r="K61" s="1183">
        <f>'CARGAR datos p calculos'!$N$152</f>
        <v>1518000</v>
      </c>
      <c r="L61" s="1184"/>
      <c r="M61" s="1185"/>
      <c r="N61" s="54"/>
      <c r="O61" s="54"/>
      <c r="P61" s="55"/>
      <c r="Q61" s="55"/>
      <c r="R61" s="54"/>
      <c r="S61" s="54"/>
      <c r="T61" s="55"/>
      <c r="U61" s="55"/>
      <c r="V61" s="55"/>
      <c r="W61" s="54"/>
    </row>
    <row r="62" spans="1:23" ht="16.5" thickBot="1" x14ac:dyDescent="0.3">
      <c r="A62" s="54"/>
      <c r="B62" s="54"/>
      <c r="C62" s="54"/>
      <c r="D62" s="191"/>
      <c r="E62" s="192"/>
      <c r="F62" s="181" t="s">
        <v>222</v>
      </c>
      <c r="G62" s="55" t="s">
        <v>377</v>
      </c>
      <c r="H62" s="1164">
        <f>IF(F58&lt;=0,0,IF(AND(H61&gt;0,H61&lt;=K61),K61,IF(H61&gt;K61,(H61))))</f>
        <v>0</v>
      </c>
      <c r="I62" s="1165"/>
      <c r="J62" s="54"/>
      <c r="K62" s="54"/>
      <c r="L62" s="54"/>
      <c r="M62" s="54"/>
      <c r="N62" s="54"/>
      <c r="O62" s="54"/>
      <c r="P62" s="55"/>
      <c r="Q62" s="55"/>
      <c r="R62" s="54"/>
      <c r="S62" s="54"/>
      <c r="T62" s="55"/>
      <c r="U62" s="55"/>
      <c r="V62" s="55"/>
      <c r="W62" s="54"/>
    </row>
    <row r="63" spans="1:23" x14ac:dyDescent="0.25">
      <c r="A63" s="54"/>
      <c r="B63" s="54"/>
      <c r="C63" s="54"/>
      <c r="D63" s="54"/>
      <c r="E63" s="54"/>
      <c r="F63" s="54"/>
      <c r="G63" s="54"/>
      <c r="H63" s="55"/>
      <c r="I63" s="231"/>
      <c r="J63" s="54"/>
      <c r="K63" s="54"/>
      <c r="L63" s="54"/>
      <c r="M63" s="54"/>
      <c r="N63" s="54"/>
      <c r="O63" s="54"/>
      <c r="P63" s="55"/>
      <c r="Q63" s="55"/>
      <c r="R63" s="54"/>
      <c r="S63" s="54"/>
      <c r="T63" s="55"/>
      <c r="U63" s="55"/>
      <c r="V63" s="55"/>
      <c r="W63" s="54"/>
    </row>
    <row r="64" spans="1:23" x14ac:dyDescent="0.25">
      <c r="A64" s="54"/>
      <c r="B64" s="54"/>
      <c r="C64" s="54"/>
      <c r="D64" s="54"/>
      <c r="E64" s="54"/>
      <c r="F64" s="54"/>
      <c r="G64" s="54"/>
      <c r="H64" s="55"/>
      <c r="I64" s="54"/>
      <c r="J64" s="54"/>
      <c r="K64" s="54"/>
      <c r="L64" s="54"/>
      <c r="M64" s="54"/>
      <c r="N64" s="54"/>
      <c r="O64" s="54"/>
      <c r="P64" s="55"/>
      <c r="Q64" s="55"/>
      <c r="R64" s="54"/>
      <c r="S64" s="54"/>
      <c r="T64" s="55"/>
      <c r="U64" s="55"/>
      <c r="V64" s="55"/>
      <c r="W64" s="54"/>
    </row>
    <row r="65" spans="1:23" x14ac:dyDescent="0.25">
      <c r="A65" s="174" t="s">
        <v>230</v>
      </c>
      <c r="B65" s="54"/>
      <c r="C65" s="54"/>
      <c r="D65" s="54"/>
      <c r="E65" s="54"/>
      <c r="F65" s="54"/>
      <c r="G65" s="54"/>
      <c r="H65" s="55"/>
      <c r="I65" s="54"/>
      <c r="J65" s="54"/>
      <c r="K65" s="54"/>
      <c r="L65" s="54"/>
      <c r="M65" s="55"/>
      <c r="N65" s="55"/>
      <c r="O65" s="54"/>
      <c r="P65" s="55"/>
      <c r="Q65" s="55"/>
      <c r="R65" s="54"/>
      <c r="S65" s="54"/>
      <c r="T65" s="55"/>
      <c r="U65" s="55"/>
      <c r="V65" s="55"/>
      <c r="W65" s="54"/>
    </row>
    <row r="66" spans="1:23" x14ac:dyDescent="0.25">
      <c r="A66" s="54"/>
      <c r="B66" s="54"/>
      <c r="C66" s="54"/>
      <c r="D66" s="54"/>
      <c r="E66" s="54"/>
      <c r="F66" s="54"/>
      <c r="G66" s="54"/>
      <c r="H66" s="55"/>
      <c r="I66" s="54"/>
      <c r="J66" s="54"/>
      <c r="K66" s="54"/>
      <c r="L66" s="54"/>
      <c r="M66" s="55"/>
      <c r="N66" s="55"/>
      <c r="O66" s="1155" t="s">
        <v>43</v>
      </c>
      <c r="P66" s="1155"/>
      <c r="Q66" s="55"/>
      <c r="R66" s="54"/>
      <c r="S66" s="54"/>
      <c r="T66" s="55"/>
      <c r="U66" s="55"/>
      <c r="V66" s="55"/>
      <c r="W66" s="54"/>
    </row>
    <row r="67" spans="1:23" x14ac:dyDescent="0.25">
      <c r="A67" s="54" t="s">
        <v>376</v>
      </c>
      <c r="B67" s="54"/>
      <c r="C67" s="54"/>
      <c r="D67" s="54"/>
      <c r="E67" s="55" t="s">
        <v>719</v>
      </c>
      <c r="F67" s="212">
        <f>'CARGAR datos p calculos'!$E$146</f>
        <v>0</v>
      </c>
      <c r="G67" s="55" t="s">
        <v>151</v>
      </c>
      <c r="H67" s="55"/>
      <c r="I67" s="54"/>
      <c r="J67" s="54"/>
      <c r="K67" s="54"/>
      <c r="L67" s="54"/>
      <c r="M67" s="54"/>
      <c r="N67" s="54"/>
      <c r="O67" s="55" t="s">
        <v>373</v>
      </c>
      <c r="P67" s="55" t="s">
        <v>374</v>
      </c>
      <c r="Q67" s="55" t="s">
        <v>374</v>
      </c>
      <c r="R67" s="54"/>
      <c r="S67" s="54"/>
      <c r="T67" s="55"/>
      <c r="U67" s="55"/>
      <c r="V67" s="55"/>
      <c r="W67" s="54"/>
    </row>
    <row r="68" spans="1:23" x14ac:dyDescent="0.25">
      <c r="A68" s="54" t="s">
        <v>219</v>
      </c>
      <c r="B68" s="54"/>
      <c r="C68" s="191"/>
      <c r="D68" s="182"/>
      <c r="E68" s="192"/>
      <c r="F68" s="213">
        <f>IF(F67&lt;=0,0,IF(AND(F67&gt;0,F67&lt;O69),F67,IF(AND(F67&gt;=O69,F67&lt;P70),P69,IF(AND(F67&gt;=P70,F67&lt;P71),P70,IF(AND(F67&gt;=P71,F67&lt;P72),P71,IF(AND(F67&gt;=P72,F67&lt;P73),P72,IF(AND(F67&gt;=P73,F67&lt;P74),P73,IF(AND(F67&gt;=P74,F67&lt;P75),P74,IF(F67&gt;=P75,P75)))))))))</f>
        <v>0</v>
      </c>
      <c r="G68" s="55" t="s">
        <v>377</v>
      </c>
      <c r="H68" s="214">
        <f>IF(F67&lt;=0,0,IF(AND(F67&gt;0,F67&lt;O69),(F67*0.05),IF(AND(F67&gt;=O69,F67&lt;P70),Q69,IF(AND(F67&gt;=P70,F67&lt;P71),Q70,IF(AND(F67&gt;=P71,F67&lt;P72),Q71,IF(AND(F67&gt;=P72,F67&lt;P73),Q72,IF(AND(F67&gt;=P73,F67&lt;P74),Q73,IF(AND(F67&gt;=P74,F67&lt;P75),Q74,IF(F67&gt;=P75,Q75)))))))))</f>
        <v>0</v>
      </c>
      <c r="I68" s="194"/>
      <c r="J68" s="54"/>
      <c r="K68" s="54"/>
      <c r="L68" s="54"/>
      <c r="M68" s="54"/>
      <c r="N68" s="54"/>
      <c r="O68" s="55"/>
      <c r="P68" s="55"/>
      <c r="Q68" s="208">
        <v>0.05</v>
      </c>
      <c r="R68" s="54"/>
      <c r="S68" s="54"/>
      <c r="T68" s="55"/>
      <c r="U68" s="55"/>
      <c r="V68" s="55"/>
      <c r="W68" s="54"/>
    </row>
    <row r="69" spans="1:23" ht="15.75" thickBot="1" x14ac:dyDescent="0.3">
      <c r="A69" s="54" t="s">
        <v>378</v>
      </c>
      <c r="B69" s="54"/>
      <c r="C69" s="54"/>
      <c r="D69" s="191" t="s">
        <v>232</v>
      </c>
      <c r="E69" s="210">
        <f>IF(F68&lt;=0,0,IF(AND(F68&gt;0,F68&lt;P70),0.04,IF(AND(F68&gt;=P70,F68&lt;P71),0.03,IF(AND(F68&gt;=P71,F68&lt;P72),0.025,IF(AND(F68&gt;=P72,F68&lt;P73),0.02,IF(AND(F68&gt;=P73,F68&lt;P74),0.015,IF(AND(F68&gt;=P74,F68&lt;P75),0.01,IF(F68&gt;=P75,0.005))))))))</f>
        <v>0</v>
      </c>
      <c r="F69" s="213">
        <f>IF(F67&gt;=0,F67-F68)</f>
        <v>0</v>
      </c>
      <c r="G69" s="55" t="s">
        <v>377</v>
      </c>
      <c r="H69" s="214">
        <f>(E69*F69)</f>
        <v>0</v>
      </c>
      <c r="I69" s="194"/>
      <c r="J69" s="54"/>
      <c r="K69" s="54"/>
      <c r="L69" s="54"/>
      <c r="M69" s="188">
        <v>0.05</v>
      </c>
      <c r="N69" s="54">
        <v>69</v>
      </c>
      <c r="O69" s="433">
        <f>(P15*50)</f>
        <v>75900000</v>
      </c>
      <c r="P69" s="431">
        <f>$O$69</f>
        <v>75900000</v>
      </c>
      <c r="Q69" s="431">
        <f>O69*0.05</f>
        <v>3795000</v>
      </c>
      <c r="R69" s="54"/>
      <c r="S69" s="54"/>
      <c r="T69" s="55"/>
      <c r="U69" s="55"/>
      <c r="V69" s="55"/>
      <c r="W69" s="54"/>
    </row>
    <row r="70" spans="1:23" ht="15.75" thickBot="1" x14ac:dyDescent="0.3">
      <c r="A70" s="54"/>
      <c r="B70" s="54"/>
      <c r="C70" s="54"/>
      <c r="D70" s="191"/>
      <c r="E70" s="192"/>
      <c r="F70" s="181" t="s">
        <v>222</v>
      </c>
      <c r="G70" s="55"/>
      <c r="H70" s="1193">
        <f>(H68+H69)</f>
        <v>0</v>
      </c>
      <c r="I70" s="1194"/>
      <c r="J70" s="54"/>
      <c r="K70" s="54"/>
      <c r="L70" s="54"/>
      <c r="M70" s="188">
        <v>0.04</v>
      </c>
      <c r="N70" s="191">
        <v>70</v>
      </c>
      <c r="O70" s="433">
        <f>(P15*200)</f>
        <v>303600000</v>
      </c>
      <c r="P70" s="431">
        <f t="shared" ref="P70:P75" si="0">P69+O70</f>
        <v>379500000</v>
      </c>
      <c r="Q70" s="431">
        <f>O69*0.05+O70*0.04</f>
        <v>15939000</v>
      </c>
      <c r="R70" s="54"/>
      <c r="S70" s="54"/>
      <c r="T70" s="55"/>
      <c r="U70" s="55"/>
      <c r="V70" s="55"/>
      <c r="W70" s="54"/>
    </row>
    <row r="71" spans="1:23" ht="16.5" thickBot="1" x14ac:dyDescent="0.3">
      <c r="A71" s="54"/>
      <c r="B71" s="54"/>
      <c r="C71" s="54"/>
      <c r="D71" s="191"/>
      <c r="E71" s="192"/>
      <c r="G71" s="55"/>
      <c r="H71" s="1164">
        <f>IF(F67&lt;=0,0,IF(AND(H70&gt;0,H70&lt;=K24),K24,IF(H70&gt;K24,(H70))))</f>
        <v>0</v>
      </c>
      <c r="I71" s="1165"/>
      <c r="J71" s="54"/>
      <c r="K71" s="54"/>
      <c r="L71" s="54"/>
      <c r="M71" s="188">
        <v>0.03</v>
      </c>
      <c r="N71" s="54">
        <v>71</v>
      </c>
      <c r="O71" s="433">
        <f>(P15*250)</f>
        <v>379500000</v>
      </c>
      <c r="P71" s="431">
        <f t="shared" si="0"/>
        <v>759000000</v>
      </c>
      <c r="Q71" s="431">
        <f>O69*0.05+O70*0.04+O71*0.03</f>
        <v>27324000</v>
      </c>
      <c r="R71" s="54"/>
      <c r="S71" s="54"/>
      <c r="T71" s="55"/>
      <c r="U71" s="55"/>
      <c r="V71" s="55"/>
      <c r="W71" s="54"/>
    </row>
    <row r="72" spans="1:23" x14ac:dyDescent="0.25">
      <c r="A72" s="54"/>
      <c r="B72" s="54"/>
      <c r="C72" s="54"/>
      <c r="D72" s="54"/>
      <c r="E72" s="54"/>
      <c r="F72" s="54"/>
      <c r="G72" s="54"/>
      <c r="H72" s="55"/>
      <c r="I72" s="54"/>
      <c r="J72" s="54"/>
      <c r="K72" s="54"/>
      <c r="L72" s="54"/>
      <c r="M72" s="188">
        <v>2.5000000000000001E-2</v>
      </c>
      <c r="N72" s="191">
        <v>72</v>
      </c>
      <c r="O72" s="433">
        <f>(P15*500)</f>
        <v>759000000</v>
      </c>
      <c r="P72" s="431">
        <f t="shared" si="0"/>
        <v>1518000000</v>
      </c>
      <c r="Q72" s="431">
        <f>O69*0.05+O70*0.04+O71*0.03+O72*0.025</f>
        <v>46299000</v>
      </c>
      <c r="R72" s="54"/>
      <c r="S72" s="54"/>
      <c r="T72" s="55"/>
      <c r="U72" s="55"/>
      <c r="V72" s="54"/>
      <c r="W72" s="54"/>
    </row>
    <row r="73" spans="1:23" x14ac:dyDescent="0.25">
      <c r="A73" s="174" t="s">
        <v>598</v>
      </c>
      <c r="B73" s="54"/>
      <c r="C73" s="54"/>
      <c r="D73" s="54"/>
      <c r="E73" s="54"/>
      <c r="F73" s="54"/>
      <c r="G73" s="54"/>
      <c r="H73" s="55"/>
      <c r="I73" s="54"/>
      <c r="J73" s="54"/>
      <c r="K73" s="54"/>
      <c r="L73" s="54"/>
      <c r="M73" s="188">
        <v>0.02</v>
      </c>
      <c r="N73" s="54">
        <v>73</v>
      </c>
      <c r="O73" s="433">
        <f>(P15*1000)</f>
        <v>1518000000</v>
      </c>
      <c r="P73" s="431">
        <f t="shared" si="0"/>
        <v>3036000000</v>
      </c>
      <c r="Q73" s="431">
        <f>O69*0.05+O70*0.04+O71*0.03+O72*0.025+O73*0.02</f>
        <v>76659000</v>
      </c>
      <c r="R73" s="54"/>
      <c r="S73" s="54"/>
      <c r="T73" s="55"/>
      <c r="U73" s="55"/>
      <c r="V73" s="54"/>
      <c r="W73" s="54"/>
    </row>
    <row r="74" spans="1:23" x14ac:dyDescent="0.25">
      <c r="A74" s="54"/>
      <c r="B74" s="54"/>
      <c r="C74" s="54"/>
      <c r="D74" s="54"/>
      <c r="E74" s="54"/>
      <c r="F74" s="54"/>
      <c r="G74" s="54"/>
      <c r="H74" s="55"/>
      <c r="I74" s="54"/>
      <c r="J74" s="54"/>
      <c r="K74" s="54"/>
      <c r="L74" s="54"/>
      <c r="M74" s="188">
        <v>1.4999999999999999E-2</v>
      </c>
      <c r="N74" s="191">
        <v>74</v>
      </c>
      <c r="O74" s="433">
        <f>(P15*2000)</f>
        <v>3036000000</v>
      </c>
      <c r="P74" s="431">
        <f t="shared" si="0"/>
        <v>6072000000</v>
      </c>
      <c r="Q74" s="431">
        <f>O69*0.05+O70*0.04+O71*0.03+O72*0.025+O73*0.02+O74*0.015</f>
        <v>122199000</v>
      </c>
      <c r="R74" s="54"/>
      <c r="S74" s="54"/>
      <c r="T74" s="55"/>
      <c r="U74" s="55"/>
      <c r="V74" s="54"/>
      <c r="W74" s="54"/>
    </row>
    <row r="75" spans="1:23" ht="15.75" thickBot="1" x14ac:dyDescent="0.3">
      <c r="A75" s="54" t="s">
        <v>592</v>
      </c>
      <c r="B75" s="213">
        <f>(('CARGAR datos p calculos'!$I$139)+1)*0.08*K24*('CARGAR datos p calculos'!$I$140)</f>
        <v>0</v>
      </c>
      <c r="C75" s="54"/>
      <c r="D75" s="54"/>
      <c r="E75" s="54"/>
      <c r="F75" s="54"/>
      <c r="G75" s="54"/>
      <c r="H75" s="55"/>
      <c r="I75" s="54"/>
      <c r="J75" s="54"/>
      <c r="K75" s="54"/>
      <c r="L75" s="54"/>
      <c r="M75" s="188">
        <v>0.01</v>
      </c>
      <c r="N75" s="54">
        <v>75</v>
      </c>
      <c r="O75" s="433">
        <f>(P15*4000)</f>
        <v>6072000000</v>
      </c>
      <c r="P75" s="431">
        <f t="shared" si="0"/>
        <v>12144000000</v>
      </c>
      <c r="Q75" s="431">
        <f>O69*0.05+O70*0.04+O71*0.03+O72*0.025+O73*0.02+O74*0.015+O75*0.01</f>
        <v>182919000</v>
      </c>
      <c r="R75" s="54"/>
      <c r="S75" s="54"/>
      <c r="T75" s="55"/>
      <c r="U75" s="55"/>
      <c r="V75" s="54"/>
      <c r="W75" s="54"/>
    </row>
    <row r="76" spans="1:23" ht="16.5" thickBot="1" x14ac:dyDescent="0.3">
      <c r="A76" s="54"/>
      <c r="B76" s="54"/>
      <c r="C76" s="54"/>
      <c r="D76" s="54"/>
      <c r="E76" s="374"/>
      <c r="F76" s="54"/>
      <c r="G76" s="54"/>
      <c r="H76" s="1164">
        <f>(('CARGAR datos p calculos'!$I$139)+1)*0.08*K24*('CARGAR datos p calculos'!$I$140)</f>
        <v>0</v>
      </c>
      <c r="I76" s="1165"/>
      <c r="J76" s="54"/>
      <c r="K76" s="54"/>
      <c r="L76" s="55"/>
      <c r="M76" s="188">
        <v>5.0000000000000001E-3</v>
      </c>
      <c r="N76" s="191">
        <v>76</v>
      </c>
      <c r="O76" s="189" t="s">
        <v>380</v>
      </c>
      <c r="P76" s="55"/>
      <c r="Q76" s="55"/>
      <c r="R76" s="54"/>
      <c r="S76" s="54"/>
      <c r="T76" s="55"/>
      <c r="U76" s="55"/>
      <c r="V76" s="54"/>
      <c r="W76" s="54"/>
    </row>
    <row r="77" spans="1:23" x14ac:dyDescent="0.25">
      <c r="A77" s="54"/>
      <c r="B77" s="54"/>
      <c r="C77" s="54"/>
      <c r="D77" s="54"/>
      <c r="E77" s="54"/>
      <c r="F77" s="54"/>
      <c r="G77" s="54"/>
      <c r="H77" s="55"/>
      <c r="I77" s="54"/>
      <c r="J77" s="54"/>
      <c r="K77" s="54"/>
      <c r="L77" s="55"/>
      <c r="M77" s="54"/>
      <c r="N77" s="54"/>
      <c r="O77" s="55"/>
      <c r="P77" s="55"/>
      <c r="Q77" s="55"/>
      <c r="R77" s="54"/>
      <c r="S77" s="54"/>
      <c r="T77" s="55"/>
      <c r="U77" s="55"/>
      <c r="V77" s="54"/>
      <c r="W77" s="54"/>
    </row>
    <row r="78" spans="1:23" x14ac:dyDescent="0.25">
      <c r="A78" s="174" t="s">
        <v>903</v>
      </c>
      <c r="B78" s="54"/>
      <c r="C78" s="54"/>
      <c r="D78" s="54"/>
      <c r="E78" s="54"/>
      <c r="F78" s="54"/>
      <c r="G78" s="54"/>
      <c r="H78" s="55"/>
      <c r="I78" s="54"/>
      <c r="J78" s="54"/>
      <c r="K78" s="54"/>
      <c r="L78" s="55"/>
      <c r="M78" s="54"/>
      <c r="N78" s="54"/>
      <c r="O78" s="55"/>
      <c r="P78" s="55"/>
      <c r="Q78" s="55"/>
      <c r="R78" s="54"/>
      <c r="S78" s="54"/>
      <c r="T78" s="55"/>
      <c r="U78" s="55"/>
      <c r="V78" s="54"/>
      <c r="W78" s="54"/>
    </row>
    <row r="79" spans="1:23" x14ac:dyDescent="0.25">
      <c r="A79" s="54" t="s">
        <v>911</v>
      </c>
      <c r="B79" s="54"/>
      <c r="C79" s="203">
        <f>'CARGAR datos p calculos'!$D$161</f>
        <v>0</v>
      </c>
      <c r="D79" s="54"/>
      <c r="E79" s="54"/>
      <c r="F79" s="54"/>
      <c r="G79" s="54"/>
      <c r="H79" s="55"/>
      <c r="I79" s="54"/>
      <c r="J79" s="54"/>
      <c r="K79" s="690" t="s">
        <v>906</v>
      </c>
      <c r="L79" s="55"/>
      <c r="M79" s="1195">
        <f>K24</f>
        <v>379500</v>
      </c>
      <c r="N79" s="1195"/>
      <c r="O79" s="55"/>
      <c r="P79" s="55"/>
      <c r="Q79" s="55"/>
      <c r="R79" s="54"/>
      <c r="S79" s="54"/>
      <c r="T79" s="55"/>
      <c r="U79" s="55"/>
      <c r="V79" s="54"/>
      <c r="W79" s="54"/>
    </row>
    <row r="80" spans="1:23" x14ac:dyDescent="0.25">
      <c r="A80" s="54" t="s">
        <v>592</v>
      </c>
      <c r="B80" s="54">
        <f>IF(C79&lt;=3,K24,IF(C79&lt;=6,2*K24,IF(C79&lt;=20,3*K24,K83)))</f>
        <v>379500</v>
      </c>
      <c r="C80" s="54">
        <v>3</v>
      </c>
      <c r="D80" s="54"/>
      <c r="E80" s="54"/>
      <c r="F80" s="54"/>
      <c r="G80" s="54"/>
      <c r="H80" s="55"/>
      <c r="I80" s="54"/>
      <c r="J80" s="54"/>
      <c r="K80" s="54" t="s">
        <v>907</v>
      </c>
      <c r="L80" s="55"/>
      <c r="M80" s="1195">
        <f>2*M79</f>
        <v>759000</v>
      </c>
      <c r="N80" s="1195"/>
      <c r="O80" s="55"/>
      <c r="P80" s="55"/>
      <c r="Q80" s="55"/>
      <c r="R80" s="54"/>
      <c r="S80" s="54"/>
      <c r="T80" s="55"/>
      <c r="U80" s="55"/>
      <c r="V80" s="54"/>
      <c r="W80" s="54"/>
    </row>
    <row r="81" spans="1:23" x14ac:dyDescent="0.25">
      <c r="A81" s="54"/>
      <c r="B81" s="54"/>
      <c r="C81" s="54"/>
      <c r="D81" s="54"/>
      <c r="E81" s="54"/>
      <c r="F81" s="54"/>
      <c r="G81" s="54"/>
      <c r="H81" s="55"/>
      <c r="I81" s="54"/>
      <c r="J81" s="54"/>
      <c r="K81" s="54" t="s">
        <v>908</v>
      </c>
      <c r="L81" s="55"/>
      <c r="M81" s="1195">
        <f>3*M79</f>
        <v>1138500</v>
      </c>
      <c r="N81" s="1195"/>
      <c r="O81" s="55"/>
      <c r="P81" s="55"/>
      <c r="Q81" s="55"/>
      <c r="R81" s="54"/>
      <c r="S81" s="54"/>
      <c r="T81" s="55"/>
      <c r="U81" s="55"/>
      <c r="V81" s="54"/>
      <c r="W81" s="54"/>
    </row>
    <row r="82" spans="1:23" ht="15.75" thickBot="1" x14ac:dyDescent="0.3">
      <c r="A82" s="54"/>
      <c r="B82" s="54"/>
      <c r="C82" s="54"/>
      <c r="D82" s="54"/>
      <c r="E82" s="54"/>
      <c r="F82" s="54"/>
      <c r="G82" s="54"/>
      <c r="H82" s="55"/>
      <c r="I82" s="54"/>
      <c r="J82" s="54"/>
      <c r="K82" s="54" t="s">
        <v>909</v>
      </c>
      <c r="L82" s="55"/>
      <c r="M82" s="1195">
        <f>M81</f>
        <v>1138500</v>
      </c>
      <c r="N82" s="1195"/>
      <c r="O82" s="207" t="s">
        <v>910</v>
      </c>
      <c r="P82" s="55"/>
      <c r="Q82" s="55"/>
      <c r="R82" s="54"/>
      <c r="S82" s="54"/>
      <c r="T82" s="55"/>
      <c r="U82" s="55"/>
      <c r="V82" s="54"/>
      <c r="W82" s="54"/>
    </row>
    <row r="83" spans="1:23" ht="16.5" thickBot="1" x14ac:dyDescent="0.3">
      <c r="B83" s="54"/>
      <c r="C83" s="54"/>
      <c r="D83" s="54"/>
      <c r="E83" s="54"/>
      <c r="F83" s="54"/>
      <c r="G83" s="54"/>
      <c r="H83" s="1164">
        <f>IF(C79&lt;=0,0,IF(C79&gt;0,B80))</f>
        <v>0</v>
      </c>
      <c r="I83" s="1165"/>
      <c r="J83" s="54"/>
      <c r="K83" s="54">
        <f>IF(C79&lt;=25,4*K24,IF(C79&lt;=30,5*K24,IF(C79&lt;=35,6*K24,L83)))</f>
        <v>1518000</v>
      </c>
      <c r="L83" s="55">
        <f>IF(C79&lt;=40,7*K24,IF(C79&lt;=45,8*K24,IF(C79&lt;=50,9*K24,M83)))</f>
        <v>2656500</v>
      </c>
      <c r="M83" s="54">
        <f>IF(C79&lt;=55,10*K24,IF(C79&lt;=60,11*K24,IF(C79&lt;=65,12*K24,N83)))</f>
        <v>3795000</v>
      </c>
      <c r="N83" s="54">
        <f>IF(C79&lt;=70,13*K24,IF(C79&lt;=75,14*K24,IF(C79&lt;=80,15*K24,O83)))</f>
        <v>4933500</v>
      </c>
      <c r="O83" s="55">
        <f>IF(C79&lt;=85,16*K24,IF(C79&lt;=90,17*K24,IF(C79&lt;=95,18*K24,P83)))</f>
        <v>6072000</v>
      </c>
      <c r="P83" s="55">
        <f>IF(C79&lt;=100,19*K24,IF(C79&lt;=105,20*K24,IF(C79&lt;=110,21*K24,"fuera de cuenta")))</f>
        <v>7210500</v>
      </c>
      <c r="Q83" s="55"/>
      <c r="R83" s="54"/>
      <c r="S83" s="54"/>
      <c r="T83" s="55"/>
      <c r="U83" s="55"/>
      <c r="V83" s="54"/>
      <c r="W83" s="54"/>
    </row>
    <row r="84" spans="1:23" ht="15.75" x14ac:dyDescent="0.25">
      <c r="B84" s="54"/>
      <c r="C84" s="54"/>
      <c r="D84" s="54"/>
      <c r="E84" s="54"/>
      <c r="F84" s="54"/>
      <c r="G84" s="54"/>
      <c r="H84" s="717"/>
      <c r="I84" s="717"/>
      <c r="J84" s="54"/>
      <c r="K84" s="54"/>
      <c r="L84" s="55"/>
      <c r="M84" s="54"/>
      <c r="N84" s="54"/>
      <c r="O84" s="55"/>
      <c r="P84" s="55"/>
      <c r="Q84" s="55"/>
      <c r="R84" s="54"/>
      <c r="S84" s="54"/>
      <c r="T84" s="55"/>
      <c r="U84" s="55"/>
      <c r="V84" s="54"/>
      <c r="W84" s="54"/>
    </row>
    <row r="85" spans="1:23" x14ac:dyDescent="0.25">
      <c r="A85" s="174" t="s">
        <v>904</v>
      </c>
      <c r="B85" s="54"/>
      <c r="C85" s="54"/>
      <c r="D85" s="54"/>
      <c r="E85" s="54"/>
      <c r="F85" s="54"/>
      <c r="G85" s="54"/>
      <c r="H85" s="55"/>
      <c r="I85" s="54"/>
      <c r="J85" s="54"/>
      <c r="K85" s="54"/>
      <c r="L85" s="55"/>
      <c r="M85" s="54"/>
      <c r="N85" s="54"/>
      <c r="O85" s="55"/>
      <c r="P85" s="55"/>
      <c r="Q85" s="55"/>
      <c r="R85" s="54"/>
      <c r="S85" s="54"/>
      <c r="T85" s="55"/>
      <c r="U85" s="55"/>
      <c r="V85" s="54"/>
      <c r="W85" s="54"/>
    </row>
    <row r="86" spans="1:23" x14ac:dyDescent="0.25">
      <c r="A86" s="54" t="s">
        <v>966</v>
      </c>
      <c r="B86" s="239">
        <f>'CARGAR datos p calculos'!$H$121</f>
        <v>0</v>
      </c>
      <c r="C86" s="54">
        <f>(B86*K34)/0.75</f>
        <v>0</v>
      </c>
      <c r="D86" s="54"/>
      <c r="E86" s="54"/>
      <c r="F86" s="54"/>
      <c r="G86" s="54"/>
      <c r="H86" s="55"/>
      <c r="I86" s="54"/>
      <c r="J86" s="54"/>
      <c r="K86" s="54" t="s">
        <v>967</v>
      </c>
      <c r="L86" s="55"/>
      <c r="M86" s="1195">
        <f>K24</f>
        <v>379500</v>
      </c>
      <c r="N86" s="1196"/>
      <c r="O86" s="55"/>
      <c r="P86" s="55"/>
      <c r="Q86" s="55"/>
      <c r="R86" s="54"/>
      <c r="S86" s="54"/>
      <c r="T86" s="55"/>
      <c r="U86" s="55"/>
      <c r="V86" s="54"/>
      <c r="W86" s="54"/>
    </row>
    <row r="87" spans="1:23" x14ac:dyDescent="0.25">
      <c r="A87" s="54" t="s">
        <v>592</v>
      </c>
      <c r="B87" s="54">
        <f>IF(B86&lt;=0,0,IF(AND(B86&gt;0,B86&lt;=5),K24,IF(AND(B86&gt;5,B86&lt;=15),(K24*1.5),IF(AND(B86&gt;15,B86&lt;=2000),C87))))</f>
        <v>0</v>
      </c>
      <c r="C87" s="54">
        <f>IF(AND(B86&gt;15,E92&lt;=M87),M87,E92)</f>
        <v>0</v>
      </c>
      <c r="D87" s="54"/>
      <c r="E87" s="54"/>
      <c r="F87" s="54"/>
      <c r="G87" s="54"/>
      <c r="H87" s="55"/>
      <c r="I87" s="54"/>
      <c r="J87" s="54"/>
      <c r="K87" s="54" t="s">
        <v>968</v>
      </c>
      <c r="L87" s="55"/>
      <c r="M87" s="1196">
        <f>M86*1.5</f>
        <v>569250</v>
      </c>
      <c r="N87" s="1196"/>
      <c r="O87" s="55"/>
      <c r="P87" s="55"/>
      <c r="Q87" s="55"/>
      <c r="R87" s="54"/>
      <c r="S87" s="54"/>
      <c r="T87" s="55"/>
      <c r="U87" s="55"/>
      <c r="V87" s="54"/>
      <c r="W87" s="54"/>
    </row>
    <row r="88" spans="1:23" x14ac:dyDescent="0.25">
      <c r="A88" s="54"/>
      <c r="B88" s="54"/>
      <c r="C88" s="54"/>
      <c r="D88" s="54">
        <f>C86</f>
        <v>0</v>
      </c>
      <c r="E88" s="54"/>
      <c r="F88" s="54"/>
      <c r="G88" s="54"/>
      <c r="H88" s="55"/>
      <c r="I88" s="54"/>
      <c r="J88" s="54"/>
      <c r="K88" s="54" t="s">
        <v>969</v>
      </c>
      <c r="L88" s="55"/>
      <c r="M88" s="1196" t="s">
        <v>970</v>
      </c>
      <c r="N88" s="1196"/>
      <c r="O88" s="55"/>
      <c r="P88" s="55"/>
      <c r="Q88" s="55"/>
      <c r="R88" s="54"/>
      <c r="S88" s="54"/>
      <c r="T88" s="55"/>
      <c r="U88" s="55"/>
      <c r="V88" s="54"/>
      <c r="W88" s="54"/>
    </row>
    <row r="89" spans="1:23" ht="15.75" thickBot="1" x14ac:dyDescent="0.3">
      <c r="A89" s="54" t="s">
        <v>219</v>
      </c>
      <c r="D89" s="54">
        <f>IF(C86&lt;=0,0,IF(AND(C86&gt;0,C86&lt;O50),C86,IF(AND(C86&gt;=O50,C86&lt;P51),P50,IF(AND(C86&gt;=P51,C86&lt;P52),P51,IF(AND(C86&gt;=P52,C86&lt;P53),P52,IF(AND(C86&gt;=P53,C86&lt;P54),P53,IF(C86&gt;=P54,P54)))))))</f>
        <v>0</v>
      </c>
      <c r="E89" s="54" t="s">
        <v>377</v>
      </c>
      <c r="F89" s="54">
        <f>IF(C86&lt;=0,0,IF(AND(C86&gt;0,C86&lt;O50),(C86*0.04),IF(AND(C86&gt;=O50,C86&lt;P51),Q50,IF(AND(C86&gt;=P51,C86&lt;P52),Q51,IF(AND(C86&gt;=P52,C86&lt;P53),Q52,IF(AND(C86&gt;=P53,C86&lt;P54),Q53,IF(C86&gt;=P54,Q54)))))))</f>
        <v>0</v>
      </c>
      <c r="G89" s="54"/>
      <c r="H89" s="55"/>
      <c r="I89" s="54"/>
      <c r="J89" s="54"/>
      <c r="K89" s="54"/>
      <c r="L89" s="55"/>
      <c r="M89" s="55"/>
      <c r="N89" s="55"/>
      <c r="O89" s="55"/>
      <c r="P89" s="55"/>
      <c r="Q89" s="55"/>
      <c r="R89" s="54"/>
      <c r="S89" s="54"/>
      <c r="T89" s="55"/>
      <c r="U89" s="55"/>
      <c r="V89" s="54"/>
      <c r="W89" s="54"/>
    </row>
    <row r="90" spans="1:23" ht="16.5" thickBot="1" x14ac:dyDescent="0.3">
      <c r="A90" s="54" t="s">
        <v>378</v>
      </c>
      <c r="B90" s="54" t="s">
        <v>232</v>
      </c>
      <c r="C90">
        <f>IF(F50&lt;=0,0,IF(AND(F50&gt;0,F50&lt;P51),0.035,IF(AND(F50&gt;=P51,F50&lt;P52),0.03,IF(AND(F50&gt;=P52,F50&lt;P53),0.025,IF(AND(F50&gt;=P53,F50&lt;P54),0.02,IF(F50&gt;=P54,0.015))))))</f>
        <v>0</v>
      </c>
      <c r="D90" s="54">
        <f>IF(C86&gt;=0,D88-D89)</f>
        <v>0</v>
      </c>
      <c r="E90" s="54" t="s">
        <v>377</v>
      </c>
      <c r="F90" s="54">
        <f>(C90*D90)</f>
        <v>0</v>
      </c>
      <c r="G90" s="54"/>
      <c r="H90" s="1164">
        <f>IF(B86&lt;=0,0,IF(AND(B86&gt;0,B86&lt;=5),K24,IF(AND(B86&gt;5,B86&lt;=15),(K24*1.5),IF(AND(B86&gt;15,B86&lt;=2000),C87))))</f>
        <v>0</v>
      </c>
      <c r="I90" s="1165"/>
      <c r="J90" s="54"/>
      <c r="K90" s="54"/>
      <c r="L90" s="55"/>
      <c r="M90" s="55"/>
      <c r="N90" s="55"/>
      <c r="O90" s="55"/>
      <c r="P90" s="55"/>
      <c r="Q90" s="55"/>
      <c r="R90" s="54"/>
      <c r="S90" s="54"/>
      <c r="T90" s="55"/>
      <c r="U90" s="55"/>
      <c r="V90" s="54"/>
      <c r="W90" s="54"/>
    </row>
    <row r="91" spans="1:23" ht="15.75" thickBot="1" x14ac:dyDescent="0.3">
      <c r="A91" s="54" t="s">
        <v>392</v>
      </c>
      <c r="B91" s="54"/>
      <c r="C91" s="54"/>
      <c r="D91" s="54"/>
      <c r="E91" s="1193">
        <f>(F89+F90)</f>
        <v>0</v>
      </c>
      <c r="F91" s="1194"/>
      <c r="G91" s="54"/>
      <c r="H91" s="55"/>
      <c r="I91" s="54"/>
      <c r="J91" s="54"/>
      <c r="K91" s="54"/>
      <c r="L91" s="55"/>
      <c r="M91" s="55"/>
      <c r="N91" s="55"/>
      <c r="O91" s="55"/>
      <c r="P91" s="55"/>
      <c r="Q91" s="55"/>
      <c r="R91" s="54"/>
      <c r="S91" s="54"/>
      <c r="T91" s="55"/>
      <c r="U91" s="55"/>
      <c r="V91" s="54"/>
      <c r="W91" s="54"/>
    </row>
    <row r="92" spans="1:23" ht="15.75" thickBot="1" x14ac:dyDescent="0.3">
      <c r="A92" s="54"/>
      <c r="B92" s="54"/>
      <c r="C92" s="54"/>
      <c r="D92" s="54"/>
      <c r="E92" s="1176">
        <f>IF(C86&lt;=0,0,IF(AND(E91&gt;0,E91&lt;=K24),K24,IF(E91&gt;K24,(E91))))</f>
        <v>0</v>
      </c>
      <c r="F92" s="1177"/>
      <c r="G92" s="54"/>
      <c r="H92" s="55"/>
      <c r="I92" s="54"/>
      <c r="J92" s="54"/>
      <c r="K92" s="54"/>
      <c r="L92" s="55"/>
      <c r="M92" s="55"/>
      <c r="N92" s="55"/>
      <c r="O92" s="55"/>
      <c r="P92" s="55"/>
      <c r="Q92" s="55"/>
      <c r="R92" s="54"/>
      <c r="S92" s="54"/>
      <c r="T92" s="55"/>
      <c r="U92" s="55"/>
      <c r="V92" s="54"/>
      <c r="W92" s="54"/>
    </row>
    <row r="93" spans="1:23" x14ac:dyDescent="0.25">
      <c r="A93" s="54"/>
      <c r="B93" s="54"/>
      <c r="C93" s="54"/>
      <c r="D93" s="54"/>
      <c r="E93" s="719"/>
      <c r="F93" s="719"/>
      <c r="G93" s="54"/>
      <c r="H93" s="55"/>
      <c r="I93" s="54"/>
      <c r="J93" s="54"/>
      <c r="K93" s="54"/>
      <c r="L93" s="55"/>
      <c r="M93" s="55"/>
      <c r="N93" s="55"/>
      <c r="O93" s="55"/>
      <c r="P93" s="55"/>
      <c r="Q93" s="55"/>
      <c r="R93" s="54"/>
      <c r="S93" s="54"/>
      <c r="T93" s="55"/>
      <c r="U93" s="55"/>
      <c r="V93" s="54"/>
      <c r="W93" s="54"/>
    </row>
    <row r="94" spans="1:23" ht="15.75" thickBot="1" x14ac:dyDescent="0.3">
      <c r="A94" s="54"/>
      <c r="B94" s="54"/>
      <c r="C94" s="54"/>
      <c r="D94" s="54"/>
      <c r="E94" s="718"/>
      <c r="F94" s="718"/>
      <c r="G94" s="54"/>
      <c r="H94" s="55"/>
      <c r="I94" s="54"/>
      <c r="J94" s="54"/>
      <c r="K94" s="54"/>
      <c r="L94" s="55"/>
      <c r="M94" s="55"/>
      <c r="N94" s="55"/>
      <c r="O94" s="55"/>
      <c r="P94" s="55"/>
      <c r="Q94" s="55"/>
      <c r="R94" s="54"/>
      <c r="S94" s="54"/>
      <c r="T94" s="55"/>
      <c r="U94" s="55"/>
      <c r="V94" s="54"/>
      <c r="W94" s="54"/>
    </row>
    <row r="95" spans="1:23" ht="18.75" thickBot="1" x14ac:dyDescent="0.3">
      <c r="A95" s="1178" t="s">
        <v>611</v>
      </c>
      <c r="B95" s="1179"/>
      <c r="C95" s="1179"/>
      <c r="D95" s="1179"/>
      <c r="E95" s="1179"/>
      <c r="F95" s="253"/>
      <c r="G95" s="254" t="s">
        <v>377</v>
      </c>
      <c r="H95" s="1186">
        <f>H76+H70+H62+H52+H46+H35+H28+H18+H83+H90</f>
        <v>0</v>
      </c>
      <c r="I95" s="1187"/>
      <c r="J95" s="54"/>
      <c r="K95" s="54"/>
      <c r="L95" s="55"/>
      <c r="M95" s="55"/>
      <c r="N95" s="55"/>
      <c r="O95" s="54"/>
      <c r="P95" s="55"/>
      <c r="Q95" s="55"/>
      <c r="R95" s="54"/>
      <c r="S95" s="54"/>
      <c r="T95" s="55"/>
      <c r="U95" s="55"/>
      <c r="V95" s="54"/>
      <c r="W95" s="54"/>
    </row>
    <row r="96" spans="1:23" ht="18.75" thickBot="1" x14ac:dyDescent="0.3">
      <c r="A96" s="1178" t="s">
        <v>424</v>
      </c>
      <c r="B96" s="1179"/>
      <c r="C96" s="1179"/>
      <c r="D96" s="1179"/>
      <c r="E96" s="1179"/>
      <c r="F96" s="253"/>
      <c r="G96" s="414" t="s">
        <v>377</v>
      </c>
      <c r="H96" s="1186">
        <f>IF(H95&lt;=0,0,IF(AND(H95&gt;0,H95&lt;=K24),K24,IF(H95&gt;K24,(H95))))</f>
        <v>0</v>
      </c>
      <c r="I96" s="1187"/>
      <c r="J96" s="54"/>
      <c r="K96" s="54"/>
      <c r="L96" s="55"/>
      <c r="M96" s="55"/>
      <c r="N96" s="55"/>
      <c r="O96" s="54"/>
      <c r="P96" s="55"/>
      <c r="Q96" s="55"/>
      <c r="R96" s="54"/>
      <c r="S96" s="54"/>
      <c r="T96" s="55"/>
      <c r="U96" s="55"/>
      <c r="V96" s="54"/>
      <c r="W96" s="54"/>
    </row>
    <row r="97" spans="1:23" ht="15.75" thickBot="1" x14ac:dyDescent="0.3">
      <c r="A97" s="54"/>
      <c r="B97" s="54"/>
      <c r="C97" s="54"/>
      <c r="D97" s="54"/>
      <c r="E97" s="54"/>
      <c r="F97" s="54"/>
      <c r="G97" s="54"/>
      <c r="H97" s="55"/>
      <c r="I97" s="54"/>
      <c r="J97" s="54"/>
      <c r="K97" s="54"/>
      <c r="L97" s="55"/>
      <c r="M97" s="55"/>
      <c r="N97" s="55"/>
      <c r="O97" s="54"/>
      <c r="P97" s="55"/>
      <c r="Q97" s="55"/>
      <c r="R97" s="54"/>
      <c r="S97" s="54"/>
      <c r="T97" s="55"/>
      <c r="U97" s="55"/>
      <c r="V97" s="54"/>
      <c r="W97" s="54"/>
    </row>
    <row r="98" spans="1:23" ht="21" thickBot="1" x14ac:dyDescent="0.35">
      <c r="A98" s="1178" t="s">
        <v>394</v>
      </c>
      <c r="B98" s="1179"/>
      <c r="C98" s="1179"/>
      <c r="D98" s="1179"/>
      <c r="E98" s="1179"/>
      <c r="F98" s="1179"/>
      <c r="G98" s="255" t="s">
        <v>377</v>
      </c>
      <c r="H98" s="1171">
        <f>ROUNDUP(H96,0)</f>
        <v>0</v>
      </c>
      <c r="I98" s="1172"/>
      <c r="J98" s="54"/>
      <c r="K98" s="54"/>
      <c r="L98" s="55"/>
      <c r="M98" s="55"/>
      <c r="N98" s="55"/>
      <c r="O98" s="54"/>
      <c r="P98" s="55"/>
      <c r="Q98" s="55"/>
      <c r="R98" s="54"/>
      <c r="S98" s="54"/>
      <c r="T98" s="55"/>
      <c r="U98" s="55"/>
      <c r="V98" s="54"/>
      <c r="W98" s="54"/>
    </row>
    <row r="99" spans="1:23" x14ac:dyDescent="0.25">
      <c r="A99" s="54"/>
      <c r="B99" s="54"/>
      <c r="C99" s="54"/>
      <c r="D99" s="54"/>
      <c r="E99" s="54"/>
      <c r="F99" s="54"/>
      <c r="G99" s="54"/>
      <c r="H99" s="55"/>
      <c r="I99" s="54"/>
      <c r="J99" s="54"/>
      <c r="K99" s="54"/>
      <c r="L99" s="55"/>
      <c r="M99" s="55"/>
      <c r="N99" s="55"/>
      <c r="O99" s="54"/>
      <c r="P99" s="55"/>
      <c r="Q99" s="55"/>
      <c r="R99" s="54"/>
      <c r="S99" s="54"/>
      <c r="T99" s="55"/>
      <c r="U99" s="55"/>
      <c r="V99" s="54"/>
      <c r="W99" s="54"/>
    </row>
    <row r="100" spans="1:23" x14ac:dyDescent="0.25">
      <c r="A100" s="54"/>
      <c r="B100" s="54"/>
      <c r="C100" s="54"/>
      <c r="D100" s="54"/>
      <c r="E100" s="54"/>
      <c r="F100" s="54"/>
      <c r="G100" s="54"/>
      <c r="H100" s="181"/>
      <c r="I100" s="174"/>
      <c r="J100" s="54"/>
      <c r="K100" s="54"/>
      <c r="L100" s="55"/>
      <c r="M100" s="55"/>
      <c r="N100" s="55"/>
      <c r="O100" s="54"/>
      <c r="P100" s="55"/>
      <c r="Q100" s="55"/>
      <c r="R100" s="54"/>
      <c r="S100" s="54"/>
      <c r="T100" s="55"/>
      <c r="U100" s="55"/>
      <c r="V100" s="54"/>
      <c r="W100" s="54"/>
    </row>
    <row r="101" spans="1:23" x14ac:dyDescent="0.25">
      <c r="A101" s="54"/>
      <c r="B101" s="54"/>
      <c r="C101" s="54"/>
      <c r="D101" s="54"/>
      <c r="E101" s="54"/>
      <c r="F101" s="54"/>
      <c r="G101" s="54"/>
      <c r="H101" s="55"/>
      <c r="I101" s="54"/>
      <c r="J101" s="54"/>
      <c r="K101" s="54"/>
      <c r="L101" s="55"/>
      <c r="M101" s="55"/>
      <c r="N101" s="55"/>
      <c r="O101" s="54"/>
      <c r="P101" s="55"/>
      <c r="Q101" s="55"/>
      <c r="R101" s="54"/>
      <c r="S101" s="54"/>
      <c r="T101" s="55"/>
      <c r="U101" s="55"/>
      <c r="V101" s="54"/>
      <c r="W101" s="54"/>
    </row>
    <row r="102" spans="1:23" x14ac:dyDescent="0.25">
      <c r="A102" s="54"/>
      <c r="B102" s="54"/>
      <c r="C102" s="54"/>
      <c r="D102" s="54"/>
      <c r="E102" s="54"/>
      <c r="F102" s="54"/>
      <c r="G102" s="54"/>
      <c r="H102" s="181"/>
      <c r="I102" s="174"/>
      <c r="J102" s="54"/>
      <c r="K102" s="54"/>
      <c r="L102" s="55"/>
      <c r="M102" s="55"/>
      <c r="N102" s="55"/>
      <c r="O102" s="54"/>
      <c r="P102" s="55"/>
      <c r="Q102" s="55"/>
      <c r="R102" s="54"/>
      <c r="S102" s="54"/>
      <c r="T102" s="55"/>
      <c r="U102" s="55"/>
      <c r="V102" s="54"/>
      <c r="W102" s="54"/>
    </row>
    <row r="103" spans="1:23" x14ac:dyDescent="0.25">
      <c r="A103" s="54"/>
      <c r="B103" s="54"/>
      <c r="C103" s="54"/>
      <c r="D103" s="54"/>
      <c r="E103" s="54"/>
      <c r="F103" s="54"/>
      <c r="G103" s="54"/>
      <c r="H103" s="181"/>
      <c r="I103" s="174"/>
      <c r="J103" s="54"/>
      <c r="K103" s="54"/>
      <c r="L103" s="55"/>
      <c r="M103" s="55"/>
      <c r="N103" s="55"/>
      <c r="O103" s="54"/>
      <c r="P103" s="55"/>
      <c r="Q103" s="55"/>
      <c r="R103" s="54"/>
      <c r="S103" s="54"/>
      <c r="T103" s="55"/>
      <c r="U103" s="55"/>
      <c r="V103" s="54"/>
      <c r="W103" s="54"/>
    </row>
    <row r="104" spans="1:23" x14ac:dyDescent="0.25">
      <c r="A104" s="54"/>
      <c r="B104" s="54"/>
      <c r="C104" s="54"/>
      <c r="D104" s="54"/>
      <c r="E104" s="54"/>
      <c r="F104" s="54"/>
      <c r="G104" s="54"/>
      <c r="H104" s="181"/>
      <c r="I104" s="54"/>
      <c r="J104" s="54"/>
      <c r="K104" s="54"/>
      <c r="L104" s="55"/>
      <c r="M104" s="55"/>
      <c r="N104" s="55"/>
      <c r="O104" s="54"/>
      <c r="P104" s="55"/>
      <c r="Q104" s="55"/>
      <c r="R104" s="54"/>
      <c r="S104" s="54"/>
      <c r="T104" s="55"/>
      <c r="U104" s="55"/>
      <c r="V104" s="54"/>
      <c r="W104" s="54"/>
    </row>
    <row r="105" spans="1:23" x14ac:dyDescent="0.25">
      <c r="A105" s="54"/>
      <c r="B105" s="54"/>
      <c r="C105" s="54"/>
      <c r="D105" s="54"/>
      <c r="E105" s="54"/>
      <c r="F105" s="181"/>
      <c r="G105" s="54"/>
      <c r="H105" s="181"/>
      <c r="I105" s="54"/>
      <c r="J105" s="54"/>
      <c r="K105" s="54"/>
      <c r="L105" s="55"/>
      <c r="M105" s="55"/>
      <c r="N105" s="55"/>
      <c r="O105" s="54"/>
      <c r="P105" s="54"/>
      <c r="Q105" s="54"/>
      <c r="R105" s="54"/>
      <c r="S105" s="54"/>
      <c r="T105" s="54"/>
      <c r="U105" s="54"/>
      <c r="V105" s="54"/>
      <c r="W105" s="54"/>
    </row>
    <row r="106" spans="1:23" x14ac:dyDescent="0.25">
      <c r="A106" s="54"/>
      <c r="B106" s="54"/>
      <c r="C106" s="54"/>
      <c r="D106" s="54"/>
      <c r="E106" s="54"/>
      <c r="F106" s="54"/>
      <c r="G106" s="54"/>
      <c r="H106" s="55"/>
      <c r="I106" s="54"/>
      <c r="J106" s="54"/>
      <c r="K106" s="54"/>
      <c r="L106" s="55"/>
      <c r="M106" s="55"/>
      <c r="N106" s="55"/>
      <c r="O106" s="54"/>
      <c r="P106" s="54"/>
      <c r="Q106" s="54"/>
      <c r="R106" s="54"/>
      <c r="S106" s="54"/>
      <c r="T106" s="54"/>
      <c r="U106" s="54"/>
      <c r="V106" s="54"/>
      <c r="W106" s="54"/>
    </row>
    <row r="107" spans="1:23" x14ac:dyDescent="0.25">
      <c r="A107" s="54"/>
      <c r="B107" s="54"/>
      <c r="C107" s="54"/>
      <c r="D107" s="54"/>
      <c r="E107" s="54"/>
      <c r="F107" s="54"/>
      <c r="G107" s="54"/>
      <c r="H107" s="55"/>
      <c r="I107" s="54"/>
      <c r="J107" s="54"/>
      <c r="K107" s="54"/>
      <c r="L107" s="55"/>
      <c r="M107" s="55"/>
      <c r="N107" s="55"/>
      <c r="O107" s="54"/>
      <c r="P107" s="54"/>
      <c r="Q107" s="54"/>
      <c r="R107" s="54"/>
      <c r="S107" s="54"/>
      <c r="T107" s="54"/>
      <c r="U107" s="54"/>
      <c r="V107" s="54"/>
      <c r="W107" s="54"/>
    </row>
    <row r="108" spans="1:23" x14ac:dyDescent="0.25">
      <c r="A108" s="54"/>
      <c r="B108" s="54"/>
      <c r="C108" s="54"/>
      <c r="D108" s="54"/>
      <c r="E108" s="54"/>
      <c r="F108" s="54"/>
      <c r="G108" s="54"/>
      <c r="H108" s="55"/>
      <c r="I108" s="54"/>
      <c r="J108" s="54"/>
      <c r="K108" s="54"/>
      <c r="L108" s="55"/>
      <c r="M108" s="55"/>
      <c r="N108" s="55"/>
      <c r="O108" s="54"/>
      <c r="P108" s="54"/>
      <c r="Q108" s="54"/>
      <c r="R108" s="54"/>
      <c r="S108" s="54"/>
      <c r="T108" s="54"/>
      <c r="U108" s="54"/>
      <c r="V108" s="54"/>
      <c r="W108" s="54"/>
    </row>
    <row r="109" spans="1:23" x14ac:dyDescent="0.25">
      <c r="A109" s="174"/>
      <c r="B109" s="174"/>
      <c r="C109" s="174"/>
      <c r="D109" s="54"/>
      <c r="E109" s="54"/>
      <c r="F109" s="54"/>
      <c r="G109" s="54"/>
      <c r="H109" s="55"/>
      <c r="I109" s="54"/>
      <c r="J109" s="54"/>
      <c r="K109" s="54"/>
      <c r="L109" s="55"/>
      <c r="M109" s="55"/>
      <c r="N109" s="55"/>
      <c r="O109" s="54"/>
      <c r="P109" s="54"/>
      <c r="Q109" s="54"/>
      <c r="R109" s="54"/>
      <c r="S109" s="54"/>
      <c r="T109" s="54"/>
      <c r="U109" s="54"/>
      <c r="V109" s="54"/>
      <c r="W109" s="54"/>
    </row>
    <row r="110" spans="1:23" x14ac:dyDescent="0.25">
      <c r="A110" s="174"/>
      <c r="B110" s="174"/>
      <c r="C110" s="174"/>
      <c r="D110" s="54"/>
      <c r="E110" s="54"/>
      <c r="F110" s="54"/>
      <c r="G110" s="54"/>
      <c r="H110" s="55"/>
      <c r="I110" s="54"/>
      <c r="J110" s="54"/>
      <c r="K110" s="54"/>
      <c r="L110" s="55"/>
      <c r="M110" s="55"/>
      <c r="N110" s="55"/>
      <c r="O110" s="54"/>
      <c r="P110" s="54"/>
      <c r="Q110" s="54"/>
      <c r="R110" s="54"/>
      <c r="S110" s="54"/>
      <c r="T110" s="54"/>
      <c r="U110" s="54"/>
      <c r="V110" s="54"/>
      <c r="W110" s="54"/>
    </row>
    <row r="111" spans="1:23" x14ac:dyDescent="0.25">
      <c r="A111" s="54"/>
      <c r="B111" s="54"/>
      <c r="C111" s="54"/>
      <c r="D111" s="54"/>
      <c r="E111" s="54"/>
      <c r="F111" s="54"/>
      <c r="G111" s="54"/>
      <c r="H111" s="55"/>
      <c r="I111" s="54"/>
      <c r="J111" s="54"/>
      <c r="K111" s="54"/>
      <c r="L111" s="55"/>
      <c r="M111" s="55"/>
      <c r="N111" s="55"/>
      <c r="O111" s="54"/>
      <c r="P111" s="54"/>
      <c r="Q111" s="54"/>
      <c r="R111" s="54"/>
      <c r="S111" s="54"/>
      <c r="T111" s="54"/>
      <c r="U111" s="54"/>
      <c r="V111" s="54"/>
      <c r="W111" s="54"/>
    </row>
    <row r="112" spans="1:23" x14ac:dyDescent="0.25">
      <c r="A112" s="54"/>
      <c r="B112" s="54"/>
      <c r="C112" s="54"/>
      <c r="D112" s="54"/>
      <c r="E112" s="54"/>
      <c r="F112" s="54"/>
      <c r="G112" s="54"/>
      <c r="H112" s="55"/>
      <c r="I112" s="54"/>
      <c r="J112" s="54"/>
      <c r="K112" s="54"/>
      <c r="L112" s="55"/>
      <c r="M112" s="55"/>
      <c r="N112" s="55"/>
      <c r="O112" s="54"/>
      <c r="P112" s="54"/>
      <c r="Q112" s="54"/>
      <c r="R112" s="54"/>
      <c r="S112" s="54"/>
      <c r="T112" s="54"/>
      <c r="U112" s="54"/>
      <c r="V112" s="54"/>
      <c r="W112" s="54"/>
    </row>
    <row r="113" spans="1:23" x14ac:dyDescent="0.25">
      <c r="A113" s="54"/>
      <c r="B113" s="54"/>
      <c r="C113" s="54"/>
      <c r="D113" s="54"/>
      <c r="E113" s="55"/>
      <c r="F113" s="194"/>
      <c r="G113" s="54"/>
      <c r="H113" s="55"/>
      <c r="I113" s="54"/>
      <c r="J113" s="54"/>
      <c r="K113" s="54"/>
      <c r="L113" s="55"/>
      <c r="M113" s="55"/>
      <c r="N113" s="55"/>
      <c r="O113" s="54"/>
      <c r="P113" s="54"/>
      <c r="Q113" s="54"/>
      <c r="R113" s="54"/>
      <c r="S113" s="54"/>
      <c r="T113" s="54"/>
      <c r="U113" s="54"/>
      <c r="V113" s="54"/>
      <c r="W113" s="54"/>
    </row>
    <row r="114" spans="1:23" x14ac:dyDescent="0.25">
      <c r="A114" s="54"/>
      <c r="B114" s="54"/>
      <c r="C114" s="54"/>
      <c r="D114" s="54"/>
      <c r="E114" s="192"/>
      <c r="F114" s="203"/>
      <c r="G114" s="55"/>
      <c r="H114" s="36"/>
      <c r="I114" s="194"/>
      <c r="J114" s="54"/>
      <c r="K114" s="54"/>
      <c r="L114" s="55"/>
      <c r="M114" s="55"/>
      <c r="N114" s="55"/>
      <c r="O114" s="54"/>
      <c r="P114" s="54"/>
      <c r="Q114" s="54"/>
      <c r="R114" s="54"/>
      <c r="S114" s="54"/>
      <c r="T114" s="54"/>
      <c r="U114" s="54"/>
      <c r="V114" s="54"/>
      <c r="W114" s="54"/>
    </row>
    <row r="115" spans="1:23" x14ac:dyDescent="0.25">
      <c r="A115" s="54"/>
      <c r="B115" s="54"/>
      <c r="C115" s="191"/>
      <c r="D115" s="201"/>
      <c r="E115" s="54"/>
      <c r="F115" s="203"/>
      <c r="G115" s="55"/>
      <c r="H115" s="36"/>
      <c r="I115" s="194"/>
      <c r="J115" s="54"/>
      <c r="K115" s="54"/>
      <c r="L115" s="55"/>
      <c r="M115" s="55"/>
      <c r="N115" s="55"/>
      <c r="O115" s="54"/>
      <c r="P115" s="54"/>
      <c r="Q115" s="54"/>
      <c r="R115" s="54"/>
      <c r="S115" s="54"/>
      <c r="T115" s="54"/>
      <c r="U115" s="54"/>
      <c r="V115" s="54"/>
      <c r="W115" s="54"/>
    </row>
    <row r="116" spans="1:23" x14ac:dyDescent="0.25">
      <c r="A116" s="54"/>
      <c r="B116" s="54"/>
      <c r="C116" s="54"/>
      <c r="D116" s="54"/>
      <c r="E116" s="54"/>
      <c r="F116" s="181"/>
      <c r="G116" s="54"/>
      <c r="H116" s="36"/>
      <c r="I116" s="197"/>
      <c r="J116" s="54"/>
      <c r="K116" s="54"/>
      <c r="L116" s="55"/>
      <c r="M116" s="194"/>
      <c r="N116" s="55"/>
      <c r="O116" s="54"/>
      <c r="P116" s="54"/>
      <c r="Q116" s="54"/>
      <c r="R116" s="54"/>
      <c r="S116" s="54"/>
      <c r="T116" s="54"/>
      <c r="U116" s="54"/>
      <c r="V116" s="54"/>
      <c r="W116" s="54"/>
    </row>
    <row r="117" spans="1:23" x14ac:dyDescent="0.25">
      <c r="A117" s="54"/>
      <c r="B117" s="54"/>
      <c r="C117" s="54"/>
      <c r="D117" s="54"/>
      <c r="E117" s="54"/>
      <c r="F117" s="181"/>
      <c r="G117" s="54"/>
      <c r="H117" s="235"/>
      <c r="I117" s="197"/>
      <c r="J117" s="54"/>
      <c r="K117" s="54"/>
      <c r="L117" s="55"/>
      <c r="M117" s="55"/>
      <c r="N117" s="55"/>
      <c r="O117" s="54"/>
      <c r="P117" s="54"/>
      <c r="Q117" s="54"/>
      <c r="R117" s="54"/>
      <c r="S117" s="54"/>
      <c r="T117" s="54"/>
      <c r="U117" s="54"/>
      <c r="V117" s="54"/>
      <c r="W117" s="54"/>
    </row>
    <row r="118" spans="1:23" x14ac:dyDescent="0.25">
      <c r="A118" s="54"/>
      <c r="B118" s="54"/>
      <c r="C118" s="54"/>
      <c r="D118" s="54"/>
      <c r="E118" s="54"/>
      <c r="F118" s="181"/>
      <c r="G118" s="54"/>
      <c r="H118" s="235"/>
      <c r="I118" s="197"/>
      <c r="J118" s="54"/>
      <c r="K118" s="54"/>
      <c r="L118" s="55"/>
      <c r="M118" s="55"/>
      <c r="N118" s="215"/>
      <c r="O118" s="54"/>
      <c r="P118" s="54"/>
      <c r="Q118" s="54"/>
      <c r="R118" s="54"/>
      <c r="S118" s="54"/>
      <c r="T118" s="54"/>
      <c r="U118" s="54"/>
      <c r="V118" s="54"/>
      <c r="W118" s="54"/>
    </row>
    <row r="119" spans="1:23" x14ac:dyDescent="0.25">
      <c r="A119" s="54"/>
      <c r="B119" s="54"/>
      <c r="C119" s="54"/>
      <c r="D119" s="54"/>
      <c r="E119" s="54"/>
      <c r="F119" s="54"/>
      <c r="G119" s="55"/>
      <c r="H119" s="202"/>
      <c r="I119" s="194"/>
      <c r="J119" s="54"/>
      <c r="K119" s="54"/>
      <c r="L119" s="55"/>
      <c r="M119" s="55"/>
      <c r="N119" s="55"/>
      <c r="O119" s="54"/>
      <c r="P119" s="54"/>
      <c r="Q119" s="54"/>
      <c r="R119" s="54"/>
      <c r="S119" s="54"/>
      <c r="T119" s="54"/>
      <c r="U119" s="54"/>
      <c r="V119" s="54"/>
      <c r="W119" s="54"/>
    </row>
    <row r="120" spans="1:23" x14ac:dyDescent="0.25">
      <c r="A120" s="54"/>
      <c r="B120" s="54"/>
      <c r="C120" s="54"/>
      <c r="D120" s="54"/>
      <c r="E120" s="54"/>
      <c r="F120" s="54"/>
      <c r="G120" s="55"/>
      <c r="H120" s="55"/>
      <c r="I120" s="54"/>
      <c r="J120" s="54"/>
      <c r="K120" s="202"/>
      <c r="L120" s="55"/>
      <c r="M120" s="55"/>
      <c r="N120" s="55"/>
      <c r="O120" s="54"/>
      <c r="P120" s="54"/>
      <c r="Q120" s="54"/>
      <c r="R120" s="54"/>
      <c r="S120" s="54"/>
      <c r="T120" s="54"/>
      <c r="U120" s="54"/>
      <c r="V120" s="54"/>
      <c r="W120" s="54"/>
    </row>
    <row r="121" spans="1:23" x14ac:dyDescent="0.25">
      <c r="A121" s="54"/>
      <c r="B121" s="54"/>
      <c r="C121" s="54"/>
      <c r="D121" s="54"/>
      <c r="E121" s="54"/>
      <c r="F121" s="54"/>
      <c r="G121" s="55"/>
      <c r="H121" s="202"/>
      <c r="I121" s="194"/>
      <c r="J121" s="54"/>
      <c r="K121" s="54"/>
      <c r="L121" s="55"/>
      <c r="M121" s="55"/>
      <c r="N121" s="196"/>
      <c r="O121" s="54"/>
      <c r="P121" s="54"/>
      <c r="Q121" s="54"/>
      <c r="R121" s="54"/>
      <c r="S121" s="54"/>
      <c r="T121" s="54"/>
      <c r="U121" s="54"/>
      <c r="V121" s="54"/>
      <c r="W121" s="54"/>
    </row>
    <row r="122" spans="1:23" x14ac:dyDescent="0.25">
      <c r="A122" s="54"/>
      <c r="B122" s="54"/>
      <c r="C122" s="54"/>
      <c r="D122" s="54"/>
      <c r="E122" s="54"/>
      <c r="F122" s="54"/>
      <c r="G122" s="54"/>
      <c r="H122" s="55"/>
      <c r="I122" s="54"/>
      <c r="J122" s="54"/>
      <c r="K122" s="54"/>
      <c r="L122" s="55"/>
      <c r="M122" s="55"/>
      <c r="N122" s="196"/>
      <c r="O122" s="54"/>
      <c r="P122" s="54"/>
      <c r="Q122" s="54"/>
      <c r="R122" s="54"/>
      <c r="S122" s="54"/>
      <c r="T122" s="54"/>
      <c r="U122" s="54"/>
      <c r="V122" s="54"/>
      <c r="W122" s="54"/>
    </row>
    <row r="123" spans="1:23" x14ac:dyDescent="0.25">
      <c r="A123" s="54"/>
      <c r="B123" s="54"/>
      <c r="C123" s="54"/>
      <c r="D123" s="54"/>
      <c r="E123" s="55"/>
      <c r="F123" s="54"/>
      <c r="G123" s="55"/>
      <c r="H123" s="202"/>
      <c r="I123" s="194"/>
      <c r="J123" s="54"/>
      <c r="K123" s="54"/>
      <c r="L123" s="55"/>
      <c r="M123" s="55"/>
      <c r="N123" s="196"/>
      <c r="O123" s="54"/>
      <c r="P123" s="54"/>
      <c r="Q123" s="54"/>
      <c r="R123" s="54"/>
      <c r="S123" s="54"/>
      <c r="T123" s="54"/>
      <c r="U123" s="54"/>
      <c r="V123" s="54"/>
      <c r="W123" s="54"/>
    </row>
    <row r="124" spans="1:23" x14ac:dyDescent="0.25">
      <c r="A124" s="54"/>
      <c r="B124" s="54"/>
      <c r="C124" s="54"/>
      <c r="D124" s="54"/>
      <c r="E124" s="55"/>
      <c r="F124" s="54"/>
      <c r="G124" s="54"/>
      <c r="H124" s="54"/>
      <c r="I124" s="54"/>
      <c r="J124" s="54"/>
      <c r="K124" s="54"/>
      <c r="L124" s="55"/>
      <c r="M124" s="55"/>
      <c r="N124" s="196"/>
      <c r="O124" s="54"/>
      <c r="P124" s="54"/>
      <c r="Q124" s="54"/>
      <c r="R124" s="54"/>
      <c r="S124" s="54"/>
      <c r="T124" s="54"/>
      <c r="U124" s="54"/>
      <c r="V124" s="54"/>
      <c r="W124" s="54"/>
    </row>
    <row r="125" spans="1:23" x14ac:dyDescent="0.25">
      <c r="A125" s="54"/>
      <c r="B125" s="54"/>
      <c r="C125" s="54"/>
      <c r="D125" s="54"/>
      <c r="E125" s="55"/>
      <c r="F125" s="54"/>
      <c r="G125" s="54"/>
      <c r="H125" s="54"/>
      <c r="I125" s="54"/>
      <c r="J125" s="54"/>
      <c r="K125" s="54"/>
      <c r="L125" s="55"/>
      <c r="M125" s="55"/>
      <c r="N125" s="202"/>
      <c r="O125" s="54"/>
      <c r="P125" s="54"/>
      <c r="Q125" s="54"/>
      <c r="R125" s="54"/>
      <c r="S125" s="54"/>
      <c r="T125" s="54"/>
      <c r="U125" s="54"/>
      <c r="V125" s="54"/>
      <c r="W125" s="54"/>
    </row>
    <row r="126" spans="1:23" x14ac:dyDescent="0.25">
      <c r="A126" s="54"/>
      <c r="B126" s="54"/>
      <c r="C126" s="54"/>
      <c r="D126" s="54"/>
      <c r="E126" s="55"/>
      <c r="F126" s="54"/>
      <c r="G126" s="54"/>
      <c r="H126" s="54"/>
      <c r="I126" s="194"/>
      <c r="J126" s="54"/>
      <c r="K126" s="54"/>
      <c r="L126" s="55"/>
      <c r="M126" s="55"/>
      <c r="N126" s="55"/>
      <c r="O126" s="54"/>
      <c r="P126" s="54"/>
      <c r="Q126" s="54"/>
      <c r="R126" s="54"/>
      <c r="S126" s="54"/>
      <c r="T126" s="54"/>
      <c r="U126" s="54"/>
      <c r="V126" s="54"/>
      <c r="W126" s="54"/>
    </row>
    <row r="127" spans="1:23" x14ac:dyDescent="0.25">
      <c r="F127" s="54"/>
      <c r="G127" s="54"/>
      <c r="H127" s="54"/>
      <c r="I127" s="202"/>
      <c r="J127" s="54"/>
      <c r="K127" s="54"/>
      <c r="L127" s="55"/>
      <c r="M127" s="55"/>
      <c r="N127" s="55"/>
      <c r="O127" s="54"/>
      <c r="P127" s="54"/>
      <c r="Q127" s="54"/>
      <c r="R127" s="54"/>
      <c r="S127" s="54"/>
      <c r="T127" s="54"/>
      <c r="U127" s="54"/>
      <c r="V127" s="54"/>
      <c r="W127" s="54"/>
    </row>
    <row r="128" spans="1:23" x14ac:dyDescent="0.25">
      <c r="F128" s="54"/>
      <c r="G128" s="54"/>
      <c r="H128" s="54"/>
      <c r="I128" s="54"/>
      <c r="J128" s="54"/>
      <c r="K128" s="54"/>
      <c r="L128" s="55"/>
      <c r="M128" s="55"/>
      <c r="N128" s="55"/>
      <c r="O128" s="54"/>
      <c r="P128" s="54"/>
      <c r="Q128" s="54"/>
      <c r="R128" s="54"/>
      <c r="S128" s="54"/>
      <c r="T128" s="54"/>
      <c r="U128" s="54"/>
      <c r="V128" s="54"/>
      <c r="W128" s="54"/>
    </row>
    <row r="129" spans="5:27" x14ac:dyDescent="0.25">
      <c r="I129" s="54"/>
      <c r="J129" s="54"/>
      <c r="K129" s="202"/>
      <c r="L129" s="55"/>
      <c r="M129" s="55"/>
      <c r="N129" s="55"/>
      <c r="O129" s="54"/>
      <c r="P129" s="54"/>
      <c r="Q129" s="54"/>
      <c r="R129" s="54"/>
      <c r="S129" s="54"/>
      <c r="T129" s="54"/>
      <c r="U129" s="54"/>
      <c r="V129" s="54"/>
      <c r="W129" s="54"/>
    </row>
    <row r="130" spans="5:27" x14ac:dyDescent="0.25">
      <c r="I130" s="194"/>
      <c r="J130" s="54"/>
      <c r="K130" s="54"/>
      <c r="L130" s="55"/>
      <c r="M130" s="55"/>
      <c r="N130" s="55"/>
      <c r="O130" s="54"/>
      <c r="P130" s="54"/>
      <c r="Q130" s="54"/>
      <c r="R130" s="54"/>
      <c r="S130" s="54"/>
      <c r="T130" s="54"/>
      <c r="U130" s="54"/>
      <c r="V130" s="54"/>
      <c r="W130" s="54"/>
    </row>
    <row r="131" spans="5:27" x14ac:dyDescent="0.25">
      <c r="I131" s="54"/>
      <c r="J131" s="54"/>
      <c r="K131" s="54"/>
      <c r="L131" s="55"/>
      <c r="M131" s="55"/>
      <c r="N131" s="55"/>
      <c r="O131" s="54"/>
      <c r="P131" s="54"/>
      <c r="Q131" s="54"/>
      <c r="R131" s="54"/>
      <c r="S131" s="54"/>
      <c r="T131" s="54"/>
      <c r="U131" s="54"/>
      <c r="V131" s="54"/>
      <c r="W131" s="54"/>
    </row>
    <row r="143" spans="5:27" x14ac:dyDescent="0.25">
      <c r="E143" s="54"/>
      <c r="F143" s="174"/>
      <c r="G143" s="54"/>
      <c r="H143" s="54"/>
      <c r="I143" s="54"/>
      <c r="J143" s="243"/>
      <c r="K143" s="243"/>
      <c r="L143" s="243"/>
      <c r="M143" s="243"/>
      <c r="N143" s="243"/>
      <c r="O143" s="54"/>
      <c r="P143" s="54"/>
      <c r="Q143" s="54"/>
      <c r="R143" s="54"/>
      <c r="S143" s="55"/>
      <c r="T143" s="55"/>
      <c r="U143" s="55"/>
      <c r="V143" s="54"/>
      <c r="W143" s="54"/>
      <c r="X143" s="55"/>
      <c r="Y143" s="55"/>
      <c r="Z143" s="55"/>
      <c r="AA143" s="54"/>
    </row>
    <row r="144" spans="5:27" ht="15.75" x14ac:dyDescent="0.25">
      <c r="E144" s="54"/>
      <c r="F144" s="174"/>
      <c r="G144" s="54"/>
      <c r="H144" s="54"/>
      <c r="I144" s="54"/>
      <c r="J144" s="54"/>
      <c r="K144" s="244"/>
      <c r="L144" s="245"/>
      <c r="M144" s="178"/>
      <c r="N144" s="178"/>
      <c r="O144" s="179"/>
      <c r="P144" s="54"/>
      <c r="Q144" s="54"/>
      <c r="R144" s="54"/>
      <c r="S144" s="55"/>
      <c r="T144" s="55"/>
      <c r="U144" s="55"/>
      <c r="V144" s="54"/>
      <c r="W144" s="54"/>
      <c r="X144" s="55"/>
      <c r="Y144" s="55"/>
      <c r="Z144" s="55"/>
      <c r="AA144" s="54"/>
    </row>
    <row r="145" spans="5:27" x14ac:dyDescent="0.25">
      <c r="E145" s="54"/>
      <c r="F145" s="54"/>
      <c r="G145" s="54"/>
      <c r="H145" s="54"/>
      <c r="I145" s="54"/>
      <c r="J145" s="54"/>
      <c r="K145" s="54"/>
      <c r="L145" s="54"/>
      <c r="M145" s="54"/>
      <c r="N145" s="54"/>
      <c r="O145" s="54"/>
      <c r="P145" s="54"/>
      <c r="Q145" s="54"/>
      <c r="R145" s="54"/>
      <c r="S145" s="54"/>
      <c r="T145" s="54"/>
      <c r="U145" s="55"/>
      <c r="V145" s="54"/>
      <c r="W145" s="54"/>
      <c r="X145" s="55"/>
      <c r="Y145" s="55"/>
      <c r="Z145" s="55"/>
      <c r="AA145" s="54"/>
    </row>
    <row r="146" spans="5:27" x14ac:dyDescent="0.25">
      <c r="E146" s="174"/>
      <c r="F146" s="54"/>
      <c r="G146" s="54"/>
      <c r="H146" s="54"/>
      <c r="I146" s="54"/>
      <c r="J146" s="54"/>
      <c r="K146" s="236"/>
      <c r="L146" s="182"/>
      <c r="M146" s="54"/>
      <c r="N146" s="54"/>
      <c r="O146" s="54"/>
      <c r="P146" s="54"/>
      <c r="Q146" s="54"/>
      <c r="R146" s="54"/>
      <c r="S146" s="55"/>
      <c r="T146" s="55"/>
      <c r="U146" s="55"/>
      <c r="V146" s="55"/>
      <c r="W146" s="54"/>
      <c r="X146" s="55"/>
      <c r="Y146" s="246"/>
      <c r="Z146" s="55"/>
      <c r="AA146" s="54"/>
    </row>
    <row r="147" spans="5:27" x14ac:dyDescent="0.25">
      <c r="E147" s="54"/>
      <c r="F147" s="54"/>
      <c r="G147" s="54"/>
      <c r="H147" s="54"/>
      <c r="I147" s="54"/>
      <c r="J147" s="54"/>
      <c r="K147" s="54"/>
      <c r="L147" s="54"/>
      <c r="M147" s="54"/>
      <c r="N147" s="54"/>
      <c r="O147" s="54"/>
      <c r="P147" s="54"/>
      <c r="Q147" s="54"/>
      <c r="R147" s="184"/>
      <c r="S147" s="55"/>
      <c r="T147" s="55"/>
      <c r="U147" s="185"/>
      <c r="V147" s="185"/>
      <c r="W147" s="54"/>
      <c r="X147" s="55"/>
      <c r="Y147" s="247"/>
      <c r="Z147" s="185"/>
      <c r="AA147" s="54"/>
    </row>
    <row r="148" spans="5:27" x14ac:dyDescent="0.25">
      <c r="E148" s="54"/>
      <c r="F148" s="54"/>
      <c r="G148" s="54"/>
      <c r="H148" s="54"/>
      <c r="I148" s="55"/>
      <c r="J148" s="54"/>
      <c r="K148" s="54"/>
      <c r="L148" s="54"/>
      <c r="M148" s="54"/>
      <c r="N148" s="54"/>
      <c r="O148" s="54"/>
      <c r="P148" s="54"/>
      <c r="Q148" s="188"/>
      <c r="R148" s="184"/>
      <c r="S148" s="190"/>
      <c r="T148" s="190"/>
      <c r="U148" s="190"/>
      <c r="V148" s="190"/>
      <c r="W148" s="191"/>
      <c r="X148" s="55"/>
      <c r="Y148" s="246"/>
      <c r="Z148" s="55"/>
      <c r="AA148" s="54"/>
    </row>
    <row r="149" spans="5:27" x14ac:dyDescent="0.25">
      <c r="E149" s="54"/>
      <c r="F149" s="54"/>
      <c r="G149" s="54"/>
      <c r="H149" s="191"/>
      <c r="I149" s="192"/>
      <c r="J149" s="183"/>
      <c r="K149" s="194"/>
      <c r="L149" s="194"/>
      <c r="M149" s="54"/>
      <c r="N149" s="54"/>
      <c r="O149" s="54"/>
      <c r="P149" s="54"/>
      <c r="Q149" s="188"/>
      <c r="R149" s="54"/>
      <c r="S149" s="190"/>
      <c r="T149" s="190"/>
      <c r="U149" s="190"/>
      <c r="V149" s="190"/>
      <c r="W149" s="54"/>
      <c r="X149" s="55"/>
      <c r="Y149" s="246"/>
      <c r="Z149" s="55"/>
      <c r="AA149" s="54"/>
    </row>
    <row r="150" spans="5:27" x14ac:dyDescent="0.25">
      <c r="E150" s="54"/>
      <c r="F150" s="54"/>
      <c r="G150" s="54"/>
      <c r="H150" s="191"/>
      <c r="I150" s="195"/>
      <c r="J150" s="54"/>
      <c r="K150" s="194"/>
      <c r="L150" s="194"/>
      <c r="M150" s="54"/>
      <c r="N150" s="54"/>
      <c r="O150" s="54"/>
      <c r="P150" s="54"/>
      <c r="Q150" s="188"/>
      <c r="R150" s="54"/>
      <c r="S150" s="190"/>
      <c r="T150" s="190"/>
      <c r="U150" s="190"/>
      <c r="V150" s="190"/>
      <c r="W150" s="54"/>
      <c r="X150" s="55"/>
      <c r="Y150" s="246"/>
      <c r="Z150" s="55"/>
      <c r="AA150" s="54"/>
    </row>
    <row r="151" spans="5:27" x14ac:dyDescent="0.25">
      <c r="E151" s="54"/>
      <c r="F151" s="54"/>
      <c r="G151" s="54"/>
      <c r="H151" s="191"/>
      <c r="I151" s="192"/>
      <c r="J151" s="54"/>
      <c r="K151" s="194"/>
      <c r="L151" s="194"/>
      <c r="M151" s="54"/>
      <c r="N151" s="54"/>
      <c r="O151" s="54"/>
      <c r="P151" s="54"/>
      <c r="Q151" s="188"/>
      <c r="R151" s="54"/>
      <c r="S151" s="190"/>
      <c r="T151" s="190"/>
      <c r="U151" s="190"/>
      <c r="V151" s="190"/>
      <c r="W151" s="54"/>
      <c r="X151" s="55"/>
      <c r="Y151" s="246"/>
      <c r="Z151" s="55"/>
      <c r="AA151" s="54"/>
    </row>
    <row r="152" spans="5:27" x14ac:dyDescent="0.25">
      <c r="E152" s="54"/>
      <c r="F152" s="54"/>
      <c r="G152" s="54"/>
      <c r="H152" s="191"/>
      <c r="I152" s="192"/>
      <c r="J152" s="54"/>
      <c r="K152" s="197"/>
      <c r="L152" s="197"/>
      <c r="M152" s="54"/>
      <c r="N152" s="54"/>
      <c r="O152" s="54"/>
      <c r="P152" s="54"/>
      <c r="Q152" s="188"/>
      <c r="R152" s="54"/>
      <c r="S152" s="190"/>
      <c r="T152" s="190"/>
      <c r="U152" s="190"/>
      <c r="V152" s="190"/>
      <c r="W152" s="54"/>
      <c r="X152" s="55"/>
      <c r="Y152" s="248"/>
      <c r="Z152" s="55"/>
      <c r="AA152" s="54"/>
    </row>
    <row r="153" spans="5:27" x14ac:dyDescent="0.25">
      <c r="E153" s="174"/>
      <c r="F153" s="54"/>
      <c r="G153" s="54"/>
      <c r="H153" s="54"/>
      <c r="I153" s="54"/>
      <c r="J153" s="54"/>
      <c r="K153" s="54"/>
      <c r="L153" s="54"/>
      <c r="M153" s="54"/>
      <c r="N153" s="54"/>
      <c r="O153" s="54"/>
      <c r="P153" s="54"/>
      <c r="Q153" s="188"/>
      <c r="R153" s="54"/>
      <c r="S153" s="54"/>
      <c r="T153" s="55"/>
      <c r="U153" s="55"/>
      <c r="V153" s="55"/>
      <c r="W153" s="54"/>
      <c r="X153" s="55"/>
      <c r="Y153" s="246"/>
      <c r="Z153" s="55"/>
      <c r="AA153" s="54"/>
    </row>
    <row r="154" spans="5:27" x14ac:dyDescent="0.25">
      <c r="E154" s="174"/>
      <c r="F154" s="54"/>
      <c r="G154" s="54"/>
      <c r="H154" s="54"/>
      <c r="I154" s="54"/>
      <c r="J154" s="54"/>
      <c r="K154" s="54"/>
      <c r="L154" s="54"/>
      <c r="M154" s="54"/>
      <c r="N154" s="54"/>
      <c r="O154" s="54"/>
      <c r="P154" s="199"/>
      <c r="Q154" s="54"/>
      <c r="R154" s="54"/>
      <c r="S154" s="54"/>
      <c r="T154" s="55"/>
      <c r="U154" s="55"/>
      <c r="V154" s="54"/>
      <c r="W154" s="54"/>
      <c r="X154" s="55"/>
      <c r="Y154" s="55"/>
      <c r="Z154" s="55"/>
      <c r="AA154" s="54"/>
    </row>
    <row r="155" spans="5:27" x14ac:dyDescent="0.25">
      <c r="E155" s="54"/>
      <c r="F155" s="174"/>
      <c r="G155" s="200"/>
      <c r="H155" s="55"/>
      <c r="I155" s="201"/>
      <c r="J155" s="54"/>
      <c r="K155" s="203"/>
      <c r="L155" s="203"/>
      <c r="M155" s="54"/>
      <c r="N155" s="54"/>
      <c r="O155" s="203"/>
      <c r="P155" s="199"/>
      <c r="Q155" s="54"/>
      <c r="R155" s="54"/>
      <c r="S155" s="54"/>
      <c r="T155" s="55"/>
      <c r="U155" s="55"/>
      <c r="V155" s="54"/>
      <c r="W155" s="54"/>
      <c r="X155" s="55"/>
      <c r="Y155" s="55"/>
      <c r="Z155" s="55"/>
      <c r="AA155" s="54"/>
    </row>
    <row r="156" spans="5:27" x14ac:dyDescent="0.25">
      <c r="E156" s="54"/>
      <c r="F156" s="54"/>
      <c r="G156" s="54"/>
      <c r="H156" s="54"/>
      <c r="I156" s="196"/>
      <c r="J156" s="54"/>
      <c r="K156" s="238"/>
      <c r="L156" s="238"/>
      <c r="M156" s="54"/>
      <c r="N156" s="54"/>
      <c r="O156" s="54"/>
      <c r="P156" s="204"/>
      <c r="Q156" s="54"/>
      <c r="R156" s="54"/>
      <c r="S156" s="55"/>
      <c r="T156" s="55"/>
      <c r="U156" s="55"/>
      <c r="V156" s="55"/>
      <c r="W156" s="54"/>
      <c r="X156" s="55"/>
      <c r="Y156" s="55"/>
      <c r="Z156" s="55"/>
      <c r="AA156" s="54"/>
    </row>
    <row r="157" spans="5:27" x14ac:dyDescent="0.25">
      <c r="E157" s="54"/>
      <c r="F157" s="174"/>
      <c r="G157" s="200"/>
      <c r="H157" s="55"/>
      <c r="I157" s="201"/>
      <c r="J157" s="54"/>
      <c r="K157" s="203"/>
      <c r="L157" s="203"/>
      <c r="M157" s="54"/>
      <c r="N157" s="54"/>
      <c r="O157" s="203"/>
      <c r="P157" s="196"/>
      <c r="Q157" s="54"/>
      <c r="R157" s="54"/>
      <c r="S157" s="194"/>
      <c r="T157" s="55"/>
      <c r="U157" s="55"/>
      <c r="V157" s="54"/>
      <c r="W157" s="54"/>
      <c r="X157" s="55"/>
      <c r="Y157" s="55"/>
      <c r="Z157" s="55"/>
      <c r="AA157" s="54"/>
    </row>
    <row r="158" spans="5:27" x14ac:dyDescent="0.25">
      <c r="E158" s="54"/>
      <c r="F158" s="174"/>
      <c r="G158" s="200"/>
      <c r="H158" s="55"/>
      <c r="I158" s="202"/>
      <c r="J158" s="54"/>
      <c r="K158" s="239"/>
      <c r="L158" s="239"/>
      <c r="M158" s="54"/>
      <c r="N158" s="54"/>
      <c r="O158" s="54"/>
      <c r="P158" s="199"/>
      <c r="Q158" s="54"/>
      <c r="R158" s="54"/>
      <c r="S158" s="55"/>
      <c r="T158" s="55"/>
      <c r="U158" s="55"/>
      <c r="V158" s="55"/>
      <c r="W158" s="54"/>
      <c r="X158" s="55"/>
      <c r="Y158" s="55"/>
      <c r="Z158" s="55"/>
      <c r="AA158" s="54"/>
    </row>
    <row r="159" spans="5:27" x14ac:dyDescent="0.25">
      <c r="E159" s="54"/>
      <c r="F159" s="54"/>
      <c r="G159" s="54"/>
      <c r="H159" s="54"/>
      <c r="I159" s="57"/>
      <c r="J159" s="54"/>
      <c r="K159" s="203"/>
      <c r="L159" s="203"/>
      <c r="M159" s="54"/>
      <c r="N159" s="54"/>
      <c r="O159" s="203"/>
      <c r="P159" s="55"/>
      <c r="Q159" s="54"/>
      <c r="R159" s="54"/>
      <c r="S159" s="55"/>
      <c r="T159" s="55"/>
      <c r="U159" s="55"/>
      <c r="V159" s="55"/>
      <c r="W159" s="54"/>
      <c r="X159" s="55"/>
      <c r="Y159" s="55"/>
      <c r="Z159" s="55"/>
      <c r="AA159" s="54"/>
    </row>
    <row r="160" spans="5:27" x14ac:dyDescent="0.25">
      <c r="E160" s="54"/>
      <c r="F160" s="54"/>
      <c r="G160" s="54"/>
      <c r="H160" s="54"/>
      <c r="I160" s="55"/>
      <c r="J160" s="54"/>
      <c r="K160" s="183"/>
      <c r="L160" s="183"/>
      <c r="M160" s="54"/>
      <c r="N160" s="54"/>
      <c r="O160" s="54"/>
      <c r="P160" s="199"/>
      <c r="Q160" s="54"/>
      <c r="R160" s="54"/>
      <c r="S160" s="55"/>
      <c r="T160" s="55"/>
      <c r="U160" s="55"/>
      <c r="V160" s="55"/>
      <c r="W160" s="54"/>
      <c r="X160" s="55"/>
      <c r="Y160" s="55"/>
      <c r="Z160" s="55"/>
      <c r="AA160" s="54"/>
    </row>
    <row r="161" spans="5:27" x14ac:dyDescent="0.25">
      <c r="E161" s="54"/>
      <c r="F161" s="183"/>
      <c r="G161" s="54"/>
      <c r="H161" s="54"/>
      <c r="I161" s="55"/>
      <c r="J161" s="54"/>
      <c r="K161" s="197"/>
      <c r="L161" s="197"/>
      <c r="M161" s="54"/>
      <c r="N161" s="54"/>
      <c r="O161" s="197"/>
      <c r="P161" s="199"/>
      <c r="Q161" s="54"/>
      <c r="R161" s="54"/>
      <c r="S161" s="55"/>
      <c r="T161" s="55"/>
      <c r="U161" s="55"/>
      <c r="V161" s="55"/>
      <c r="W161" s="54"/>
      <c r="X161" s="55"/>
      <c r="Y161" s="55"/>
      <c r="Z161" s="55"/>
      <c r="AA161" s="54"/>
    </row>
    <row r="162" spans="5:27" x14ac:dyDescent="0.25">
      <c r="E162" s="54"/>
      <c r="F162" s="54"/>
      <c r="G162" s="54"/>
      <c r="H162" s="191"/>
      <c r="I162" s="192"/>
      <c r="J162" s="54"/>
      <c r="K162" s="194"/>
      <c r="L162" s="194"/>
      <c r="M162" s="54"/>
      <c r="N162" s="54"/>
      <c r="O162" s="54"/>
      <c r="P162" s="199"/>
      <c r="Q162" s="54"/>
      <c r="R162" s="54"/>
      <c r="S162" s="55"/>
      <c r="T162" s="55"/>
      <c r="U162" s="185"/>
      <c r="V162" s="185"/>
      <c r="W162" s="54"/>
      <c r="X162" s="55"/>
      <c r="Y162" s="185"/>
      <c r="Z162" s="185"/>
      <c r="AA162" s="54"/>
    </row>
    <row r="163" spans="5:27" x14ac:dyDescent="0.25">
      <c r="E163" s="54"/>
      <c r="F163" s="54"/>
      <c r="G163" s="54"/>
      <c r="H163" s="191"/>
      <c r="I163" s="192"/>
      <c r="J163" s="54"/>
      <c r="K163" s="194"/>
      <c r="L163" s="194"/>
      <c r="M163" s="54"/>
      <c r="N163" s="54"/>
      <c r="O163" s="54"/>
      <c r="P163" s="199"/>
      <c r="Q163" s="54"/>
      <c r="R163" s="54"/>
      <c r="S163" s="55"/>
      <c r="T163" s="55"/>
      <c r="U163" s="55"/>
      <c r="V163" s="55"/>
      <c r="W163" s="54"/>
      <c r="X163" s="55"/>
      <c r="Y163" s="55"/>
      <c r="Z163" s="55"/>
      <c r="AA163" s="54"/>
    </row>
    <row r="164" spans="5:27" x14ac:dyDescent="0.25">
      <c r="E164" s="174"/>
      <c r="F164" s="54"/>
      <c r="G164" s="54"/>
      <c r="H164" s="54"/>
      <c r="I164" s="54"/>
      <c r="J164" s="54"/>
      <c r="K164" s="233"/>
      <c r="L164" s="234"/>
      <c r="M164" s="54"/>
      <c r="N164" s="54"/>
      <c r="O164" s="54"/>
      <c r="P164" s="199"/>
      <c r="Q164" s="54"/>
      <c r="R164" s="205"/>
      <c r="S164" s="55"/>
      <c r="T164" s="55"/>
      <c r="U164" s="55"/>
      <c r="V164" s="55"/>
      <c r="W164" s="191"/>
      <c r="X164" s="55"/>
      <c r="Y164" s="55"/>
      <c r="Z164" s="55"/>
      <c r="AA164" s="54"/>
    </row>
    <row r="165" spans="5:27" x14ac:dyDescent="0.25">
      <c r="E165" s="174"/>
      <c r="F165" s="54"/>
      <c r="G165" s="54"/>
      <c r="H165" s="54"/>
      <c r="I165" s="54"/>
      <c r="J165" s="54"/>
      <c r="K165" s="182"/>
      <c r="L165" s="182"/>
      <c r="M165" s="54"/>
      <c r="N165" s="54"/>
      <c r="O165" s="240"/>
      <c r="P165" s="199"/>
      <c r="Q165" s="54"/>
      <c r="R165" s="54"/>
      <c r="S165" s="55"/>
      <c r="T165" s="55"/>
      <c r="U165" s="55"/>
      <c r="V165" s="55"/>
      <c r="W165" s="54"/>
      <c r="X165" s="55"/>
      <c r="Y165" s="55"/>
      <c r="Z165" s="55"/>
      <c r="AA165" s="54"/>
    </row>
    <row r="166" spans="5:27" x14ac:dyDescent="0.25">
      <c r="E166" s="54"/>
      <c r="F166" s="54"/>
      <c r="G166" s="54"/>
      <c r="H166" s="54"/>
      <c r="I166" s="55"/>
      <c r="J166" s="54"/>
      <c r="K166" s="54"/>
      <c r="L166" s="54"/>
      <c r="M166" s="54"/>
      <c r="N166" s="54"/>
      <c r="O166" s="174"/>
      <c r="P166" s="199"/>
      <c r="Q166" s="54"/>
      <c r="R166" s="54"/>
      <c r="S166" s="55"/>
      <c r="T166" s="55"/>
      <c r="U166" s="55"/>
      <c r="V166" s="55"/>
      <c r="W166" s="54"/>
      <c r="X166" s="55"/>
      <c r="Y166" s="55"/>
      <c r="Z166" s="55"/>
      <c r="AA166" s="54"/>
    </row>
    <row r="167" spans="5:27" x14ac:dyDescent="0.25">
      <c r="E167" s="54"/>
      <c r="F167" s="54"/>
      <c r="G167" s="54"/>
      <c r="H167" s="191"/>
      <c r="I167" s="192"/>
      <c r="J167" s="54"/>
      <c r="K167" s="203"/>
      <c r="L167" s="203"/>
      <c r="M167" s="54"/>
      <c r="N167" s="54"/>
      <c r="O167" s="183"/>
      <c r="P167" s="199"/>
      <c r="Q167" s="54"/>
      <c r="R167" s="54"/>
      <c r="S167" s="55"/>
      <c r="T167" s="55"/>
      <c r="U167" s="55"/>
      <c r="V167" s="55"/>
      <c r="W167" s="54"/>
      <c r="X167" s="55"/>
      <c r="Y167" s="55"/>
      <c r="Z167" s="55"/>
      <c r="AA167" s="54"/>
    </row>
    <row r="168" spans="5:27" x14ac:dyDescent="0.25">
      <c r="E168" s="54"/>
      <c r="F168" s="54"/>
      <c r="G168" s="54"/>
      <c r="H168" s="191"/>
      <c r="I168" s="195"/>
      <c r="J168" s="54"/>
      <c r="K168" s="203"/>
      <c r="L168" s="203"/>
      <c r="M168" s="54"/>
      <c r="N168" s="54"/>
      <c r="O168" s="174"/>
      <c r="P168" s="199"/>
      <c r="Q168" s="54"/>
      <c r="R168" s="54"/>
      <c r="S168" s="54"/>
      <c r="T168" s="55"/>
      <c r="U168" s="55"/>
      <c r="V168" s="54"/>
      <c r="W168" s="54"/>
      <c r="X168" s="55"/>
      <c r="Y168" s="55"/>
      <c r="Z168" s="55"/>
      <c r="AA168" s="54"/>
    </row>
    <row r="169" spans="5:27" x14ac:dyDescent="0.25">
      <c r="E169" s="54"/>
      <c r="F169" s="54"/>
      <c r="G169" s="54"/>
      <c r="H169" s="191"/>
      <c r="I169" s="192"/>
      <c r="J169" s="54"/>
      <c r="K169" s="203"/>
      <c r="L169" s="203"/>
      <c r="M169" s="54"/>
      <c r="N169" s="54"/>
      <c r="O169" s="183"/>
      <c r="P169" s="199"/>
      <c r="Q169" s="54"/>
      <c r="R169" s="54"/>
      <c r="S169" s="54"/>
      <c r="T169" s="55"/>
      <c r="U169" s="55"/>
      <c r="V169" s="54"/>
      <c r="W169" s="54"/>
      <c r="X169" s="55"/>
      <c r="Y169" s="55"/>
      <c r="Z169" s="55"/>
      <c r="AA169" s="54"/>
    </row>
    <row r="170" spans="5:27" x14ac:dyDescent="0.25">
      <c r="E170" s="54"/>
      <c r="F170" s="174"/>
      <c r="G170" s="200"/>
      <c r="H170" s="55"/>
      <c r="I170" s="206"/>
      <c r="J170" s="54"/>
      <c r="K170" s="194"/>
      <c r="L170" s="194"/>
      <c r="M170" s="54"/>
      <c r="N170" s="54"/>
      <c r="O170" s="174"/>
      <c r="P170" s="199"/>
      <c r="Q170" s="54"/>
      <c r="R170" s="54"/>
      <c r="S170" s="54"/>
      <c r="T170" s="55"/>
      <c r="U170" s="55"/>
      <c r="V170" s="54"/>
      <c r="W170" s="54"/>
      <c r="X170" s="55"/>
      <c r="Y170" s="55"/>
      <c r="Z170" s="55"/>
      <c r="AA170" s="54"/>
    </row>
    <row r="171" spans="5:27" x14ac:dyDescent="0.25">
      <c r="E171" s="54"/>
      <c r="F171" s="54"/>
      <c r="G171" s="54"/>
      <c r="H171" s="54"/>
      <c r="I171" s="54"/>
      <c r="J171" s="54"/>
      <c r="K171" s="197"/>
      <c r="L171" s="197"/>
      <c r="M171" s="54"/>
      <c r="N171" s="54"/>
      <c r="O171" s="183"/>
      <c r="P171" s="199"/>
      <c r="Q171" s="54"/>
      <c r="R171" s="54"/>
      <c r="S171" s="54"/>
      <c r="T171" s="54"/>
      <c r="U171" s="55"/>
      <c r="V171" s="54"/>
      <c r="W171" s="54"/>
      <c r="X171" s="55"/>
      <c r="Y171" s="55"/>
      <c r="Z171" s="55"/>
      <c r="AA171" s="54"/>
    </row>
    <row r="172" spans="5:27" x14ac:dyDescent="0.25">
      <c r="E172" s="54"/>
      <c r="F172" s="54"/>
      <c r="G172" s="54"/>
      <c r="H172" s="191"/>
      <c r="I172" s="192"/>
      <c r="J172" s="54"/>
      <c r="K172" s="54"/>
      <c r="L172" s="54"/>
      <c r="M172" s="54"/>
      <c r="N172" s="54"/>
      <c r="O172" s="174"/>
      <c r="P172" s="199"/>
      <c r="Q172" s="54"/>
      <c r="R172" s="54"/>
      <c r="S172" s="55"/>
      <c r="T172" s="55"/>
      <c r="U172" s="55"/>
      <c r="V172" s="54"/>
      <c r="W172" s="54"/>
      <c r="X172" s="55"/>
      <c r="Y172" s="55"/>
      <c r="Z172" s="55"/>
      <c r="AA172" s="54"/>
    </row>
    <row r="173" spans="5:27" x14ac:dyDescent="0.25">
      <c r="E173" s="174"/>
      <c r="F173" s="54"/>
      <c r="G173" s="54"/>
      <c r="H173" s="191"/>
      <c r="I173" s="207"/>
      <c r="J173" s="54"/>
      <c r="K173" s="54"/>
      <c r="L173" s="54"/>
      <c r="M173" s="54"/>
      <c r="N173" s="54"/>
      <c r="O173" s="183"/>
      <c r="P173" s="54"/>
      <c r="Q173" s="54"/>
      <c r="R173" s="54"/>
      <c r="S173" s="55"/>
      <c r="T173" s="55"/>
      <c r="U173" s="237"/>
      <c r="V173" s="54"/>
      <c r="W173" s="54"/>
      <c r="X173" s="55"/>
      <c r="Y173" s="55"/>
      <c r="Z173" s="55"/>
      <c r="AA173" s="54"/>
    </row>
    <row r="174" spans="5:27" x14ac:dyDescent="0.25">
      <c r="E174" s="54"/>
      <c r="F174" s="54"/>
      <c r="G174" s="54"/>
      <c r="H174" s="191"/>
      <c r="I174" s="207"/>
      <c r="J174" s="54"/>
      <c r="K174" s="54"/>
      <c r="L174" s="54"/>
      <c r="M174" s="54"/>
      <c r="N174" s="54"/>
      <c r="O174" s="174"/>
      <c r="P174" s="54"/>
      <c r="Q174" s="188"/>
      <c r="R174" s="191"/>
      <c r="S174" s="190"/>
      <c r="T174" s="190"/>
      <c r="U174" s="190"/>
      <c r="V174" s="54"/>
      <c r="W174" s="54"/>
      <c r="X174" s="55"/>
      <c r="Y174" s="55"/>
      <c r="Z174" s="55"/>
      <c r="AA174" s="54"/>
    </row>
    <row r="175" spans="5:27" x14ac:dyDescent="0.25">
      <c r="E175" s="54"/>
      <c r="F175" s="54"/>
      <c r="G175" s="54"/>
      <c r="H175" s="191"/>
      <c r="I175" s="207"/>
      <c r="J175" s="54"/>
      <c r="K175" s="54"/>
      <c r="L175" s="54"/>
      <c r="M175" s="54"/>
      <c r="N175" s="54"/>
      <c r="O175" s="183"/>
      <c r="P175" s="54"/>
      <c r="Q175" s="188"/>
      <c r="R175" s="54"/>
      <c r="S175" s="190"/>
      <c r="T175" s="190"/>
      <c r="U175" s="190"/>
      <c r="V175" s="54"/>
      <c r="W175" s="54"/>
      <c r="X175" s="55"/>
      <c r="Y175" s="55"/>
      <c r="Z175" s="54"/>
      <c r="AA175" s="54"/>
    </row>
    <row r="176" spans="5:27" x14ac:dyDescent="0.25">
      <c r="E176" s="54"/>
      <c r="F176" s="54"/>
      <c r="G176" s="54"/>
      <c r="H176" s="191"/>
      <c r="I176" s="192"/>
      <c r="J176" s="54"/>
      <c r="K176" s="54"/>
      <c r="L176" s="54"/>
      <c r="M176" s="54"/>
      <c r="N176" s="54"/>
      <c r="O176" s="194"/>
      <c r="P176" s="54"/>
      <c r="Q176" s="188"/>
      <c r="R176" s="54"/>
      <c r="S176" s="190"/>
      <c r="T176" s="190"/>
      <c r="U176" s="190"/>
      <c r="V176" s="54"/>
      <c r="W176" s="54"/>
      <c r="X176" s="55"/>
      <c r="Y176" s="55"/>
      <c r="Z176" s="54"/>
      <c r="AA176" s="54"/>
    </row>
    <row r="177" spans="5:27" x14ac:dyDescent="0.25">
      <c r="E177" s="54"/>
      <c r="F177" s="54"/>
      <c r="G177" s="54"/>
      <c r="H177" s="191"/>
      <c r="I177" s="210"/>
      <c r="J177" s="54"/>
      <c r="K177" s="54"/>
      <c r="L177" s="54"/>
      <c r="M177" s="54"/>
      <c r="N177" s="54"/>
      <c r="O177" s="54"/>
      <c r="P177" s="54"/>
      <c r="Q177" s="188"/>
      <c r="R177" s="54"/>
      <c r="S177" s="190"/>
      <c r="T177" s="190"/>
      <c r="U177" s="190"/>
      <c r="V177" s="54"/>
      <c r="W177" s="54"/>
      <c r="X177" s="55"/>
      <c r="Y177" s="55"/>
      <c r="Z177" s="54"/>
      <c r="AA177" s="54"/>
    </row>
    <row r="178" spans="5:27" x14ac:dyDescent="0.25">
      <c r="E178" s="54"/>
      <c r="F178" s="54"/>
      <c r="G178" s="54"/>
      <c r="H178" s="191"/>
      <c r="I178" s="207"/>
      <c r="J178" s="54"/>
      <c r="K178" s="54"/>
      <c r="L178" s="54"/>
      <c r="M178" s="54"/>
      <c r="N178" s="54"/>
      <c r="O178" s="54"/>
      <c r="P178" s="54"/>
      <c r="Q178" s="188"/>
      <c r="R178" s="54"/>
      <c r="S178" s="55"/>
      <c r="T178" s="55"/>
      <c r="U178" s="55"/>
      <c r="V178" s="54"/>
      <c r="W178" s="54"/>
      <c r="X178" s="55"/>
      <c r="Y178" s="55"/>
      <c r="Z178" s="54"/>
      <c r="AA178" s="54"/>
    </row>
    <row r="179" spans="5:27" x14ac:dyDescent="0.25">
      <c r="E179" s="174"/>
      <c r="F179" s="54"/>
      <c r="G179" s="54"/>
      <c r="H179" s="191"/>
      <c r="I179" s="207"/>
      <c r="J179" s="54"/>
      <c r="K179" s="54"/>
      <c r="L179" s="54"/>
      <c r="M179" s="54"/>
      <c r="N179" s="54"/>
      <c r="O179" s="54"/>
      <c r="P179" s="54"/>
      <c r="Q179" s="54"/>
      <c r="R179" s="54"/>
      <c r="S179" s="54"/>
      <c r="T179" s="55"/>
      <c r="U179" s="55"/>
      <c r="V179" s="54"/>
      <c r="W179" s="54"/>
      <c r="X179" s="55"/>
      <c r="Y179" s="55"/>
      <c r="Z179" s="54"/>
      <c r="AA179" s="54"/>
    </row>
    <row r="180" spans="5:27" x14ac:dyDescent="0.25">
      <c r="E180" s="174"/>
      <c r="F180" s="54"/>
      <c r="G180" s="54"/>
      <c r="H180" s="191"/>
      <c r="I180" s="207"/>
      <c r="J180" s="54"/>
      <c r="K180" s="54"/>
      <c r="L180" s="54"/>
      <c r="M180" s="54"/>
      <c r="N180" s="54"/>
      <c r="O180" s="54"/>
      <c r="P180" s="54"/>
      <c r="Q180" s="54"/>
      <c r="R180" s="54"/>
      <c r="S180" s="54"/>
      <c r="T180" s="54"/>
      <c r="U180" s="55"/>
      <c r="V180" s="54"/>
      <c r="W180" s="54"/>
      <c r="X180" s="55"/>
      <c r="Y180" s="55"/>
      <c r="Z180" s="54"/>
      <c r="AA180" s="54"/>
    </row>
    <row r="181" spans="5:27" x14ac:dyDescent="0.25">
      <c r="E181" s="174"/>
      <c r="F181" s="54"/>
      <c r="G181" s="54"/>
      <c r="H181" s="191"/>
      <c r="I181" s="207"/>
      <c r="J181" s="54"/>
      <c r="K181" s="54"/>
      <c r="L181" s="54"/>
      <c r="M181" s="54"/>
      <c r="N181" s="54"/>
      <c r="O181" s="54"/>
      <c r="P181" s="54"/>
      <c r="Q181" s="54"/>
      <c r="R181" s="54"/>
      <c r="S181" s="55"/>
      <c r="T181" s="55"/>
      <c r="U181" s="55"/>
      <c r="V181" s="54"/>
      <c r="W181" s="54"/>
      <c r="X181" s="55"/>
      <c r="Y181" s="55"/>
      <c r="Z181" s="54"/>
      <c r="AA181" s="54"/>
    </row>
    <row r="182" spans="5:27" x14ac:dyDescent="0.25">
      <c r="E182" s="54"/>
      <c r="F182" s="54"/>
      <c r="G182" s="54"/>
      <c r="H182" s="191"/>
      <c r="I182" s="210"/>
      <c r="J182" s="54"/>
      <c r="K182" s="193"/>
      <c r="L182" s="54"/>
      <c r="M182" s="54"/>
      <c r="N182" s="54"/>
      <c r="O182" s="203"/>
      <c r="P182" s="54"/>
      <c r="Q182" s="54"/>
      <c r="R182" s="54"/>
      <c r="S182" s="55"/>
      <c r="T182" s="55"/>
      <c r="U182" s="237"/>
      <c r="V182" s="54"/>
      <c r="W182" s="54"/>
      <c r="X182" s="55"/>
      <c r="Y182" s="55"/>
      <c r="Z182" s="54"/>
      <c r="AA182" s="54"/>
    </row>
    <row r="183" spans="5:27" x14ac:dyDescent="0.25">
      <c r="E183" s="54"/>
      <c r="F183" s="54"/>
      <c r="G183" s="54"/>
      <c r="H183" s="191"/>
      <c r="I183" s="207"/>
      <c r="J183" s="54"/>
      <c r="K183" s="54"/>
      <c r="L183" s="54"/>
      <c r="M183" s="54"/>
      <c r="N183" s="54"/>
      <c r="O183" s="54"/>
      <c r="P183" s="54"/>
      <c r="Q183" s="211"/>
      <c r="R183" s="191"/>
      <c r="S183" s="190"/>
      <c r="T183" s="190"/>
      <c r="U183" s="190"/>
      <c r="V183" s="54"/>
      <c r="W183" s="54"/>
      <c r="X183" s="55"/>
      <c r="Y183" s="55"/>
      <c r="Z183" s="54"/>
      <c r="AA183" s="54"/>
    </row>
    <row r="184" spans="5:27" x14ac:dyDescent="0.25">
      <c r="E184" s="54"/>
      <c r="F184" s="54"/>
      <c r="G184" s="54"/>
      <c r="H184" s="191"/>
      <c r="I184" s="207"/>
      <c r="J184" s="54"/>
      <c r="K184" s="54"/>
      <c r="L184" s="54"/>
      <c r="M184" s="54"/>
      <c r="N184" s="54"/>
      <c r="O184" s="54"/>
      <c r="P184" s="54"/>
      <c r="Q184" s="211"/>
      <c r="R184" s="54"/>
      <c r="S184" s="190"/>
      <c r="T184" s="190"/>
      <c r="U184" s="190"/>
      <c r="V184" s="54"/>
      <c r="W184" s="54"/>
      <c r="X184" s="55"/>
      <c r="Y184" s="55"/>
      <c r="Z184" s="54"/>
      <c r="AA184" s="54"/>
    </row>
    <row r="185" spans="5:27" x14ac:dyDescent="0.25">
      <c r="E185" s="54"/>
      <c r="F185" s="54"/>
      <c r="G185" s="54"/>
      <c r="H185" s="191"/>
      <c r="I185" s="192"/>
      <c r="J185" s="241"/>
      <c r="K185" s="54"/>
      <c r="L185" s="54"/>
      <c r="M185" s="54"/>
      <c r="N185" s="54"/>
      <c r="O185" s="54"/>
      <c r="P185" s="54"/>
      <c r="Q185" s="211"/>
      <c r="R185" s="54"/>
      <c r="S185" s="190"/>
      <c r="T185" s="190"/>
      <c r="U185" s="190"/>
      <c r="V185" s="54"/>
      <c r="W185" s="54"/>
      <c r="X185" s="55"/>
      <c r="Y185" s="55"/>
      <c r="Z185" s="54"/>
      <c r="AA185" s="54"/>
    </row>
    <row r="186" spans="5:27" x14ac:dyDescent="0.25">
      <c r="E186" s="54"/>
      <c r="F186" s="54"/>
      <c r="G186" s="54"/>
      <c r="H186" s="191"/>
      <c r="I186" s="210"/>
      <c r="J186" s="54"/>
      <c r="K186" s="54"/>
      <c r="L186" s="54"/>
      <c r="M186" s="54"/>
      <c r="N186" s="54"/>
      <c r="O186" s="54"/>
      <c r="P186" s="54"/>
      <c r="Q186" s="211"/>
      <c r="R186" s="54"/>
      <c r="S186" s="190"/>
      <c r="T186" s="190"/>
      <c r="U186" s="190"/>
      <c r="V186" s="54"/>
      <c r="W186" s="54"/>
      <c r="X186" s="55"/>
      <c r="Y186" s="55"/>
      <c r="Z186" s="54"/>
      <c r="AA186" s="54"/>
    </row>
    <row r="187" spans="5:27" x14ac:dyDescent="0.25">
      <c r="E187" s="54"/>
      <c r="F187" s="54"/>
      <c r="G187" s="54"/>
      <c r="H187" s="54"/>
      <c r="I187" s="54"/>
      <c r="J187" s="54"/>
      <c r="K187" s="193"/>
      <c r="L187" s="54"/>
      <c r="M187" s="54"/>
      <c r="N187" s="54"/>
      <c r="O187" s="191"/>
      <c r="P187" s="55"/>
      <c r="Q187" s="211"/>
      <c r="R187" s="54"/>
      <c r="S187" s="55"/>
      <c r="T187" s="55"/>
      <c r="U187" s="55"/>
      <c r="V187" s="54"/>
      <c r="W187" s="54"/>
      <c r="X187" s="55"/>
      <c r="Y187" s="55"/>
      <c r="Z187" s="54"/>
      <c r="AA187" s="54"/>
    </row>
    <row r="188" spans="5:27" x14ac:dyDescent="0.25">
      <c r="E188" s="54"/>
      <c r="F188" s="54"/>
      <c r="G188" s="54"/>
      <c r="H188" s="54"/>
      <c r="I188" s="54"/>
      <c r="J188" s="54"/>
      <c r="K188" s="54"/>
      <c r="L188" s="54"/>
      <c r="M188" s="54"/>
      <c r="N188" s="54"/>
      <c r="O188" s="54"/>
      <c r="P188" s="54"/>
      <c r="Q188" s="54"/>
      <c r="R188" s="54"/>
      <c r="S188" s="54"/>
      <c r="T188" s="55"/>
      <c r="U188" s="55"/>
      <c r="V188" s="54"/>
      <c r="W188" s="54"/>
      <c r="X188" s="55"/>
      <c r="Y188" s="55"/>
      <c r="Z188" s="54"/>
      <c r="AA188" s="54"/>
    </row>
    <row r="189" spans="5:27" x14ac:dyDescent="0.25">
      <c r="E189" s="174"/>
      <c r="F189" s="54"/>
      <c r="G189" s="54"/>
      <c r="H189" s="54"/>
      <c r="I189" s="54"/>
      <c r="J189" s="54"/>
      <c r="K189" s="242"/>
      <c r="L189" s="54"/>
      <c r="M189" s="54"/>
      <c r="N189" s="54"/>
      <c r="O189" s="54"/>
      <c r="P189" s="54"/>
      <c r="Q189" s="54"/>
      <c r="R189" s="54"/>
      <c r="S189" s="54"/>
      <c r="T189" s="54"/>
      <c r="U189" s="55"/>
      <c r="V189" s="54"/>
      <c r="W189" s="54"/>
      <c r="X189" s="55"/>
      <c r="Y189" s="55"/>
      <c r="Z189" s="54"/>
      <c r="AA189" s="54"/>
    </row>
    <row r="190" spans="5:27" x14ac:dyDescent="0.25">
      <c r="E190" s="54"/>
      <c r="F190" s="54"/>
      <c r="G190" s="54"/>
      <c r="H190" s="54"/>
      <c r="I190" s="54"/>
      <c r="J190" s="54"/>
      <c r="K190" s="54"/>
      <c r="L190" s="54"/>
      <c r="M190" s="54"/>
      <c r="N190" s="54"/>
      <c r="O190" s="54"/>
      <c r="P190" s="54"/>
      <c r="Q190" s="54"/>
      <c r="R190" s="54"/>
      <c r="S190" s="55"/>
      <c r="T190" s="55"/>
      <c r="U190" s="55"/>
      <c r="V190" s="54"/>
      <c r="W190" s="55"/>
      <c r="X190" s="55"/>
      <c r="Y190" s="55"/>
      <c r="Z190" s="54"/>
      <c r="AA190" s="54"/>
    </row>
    <row r="191" spans="5:27" x14ac:dyDescent="0.25">
      <c r="E191" s="54"/>
      <c r="F191" s="54"/>
      <c r="G191" s="54"/>
      <c r="H191" s="54"/>
      <c r="I191" s="55"/>
      <c r="J191" s="54"/>
      <c r="K191" s="54"/>
      <c r="L191" s="54"/>
      <c r="M191" s="54"/>
      <c r="N191" s="54"/>
      <c r="O191" s="54"/>
      <c r="P191" s="54"/>
      <c r="Q191" s="54"/>
      <c r="R191" s="54"/>
      <c r="S191" s="55"/>
      <c r="T191" s="55"/>
      <c r="U191" s="237"/>
      <c r="V191" s="54"/>
      <c r="W191" s="55"/>
      <c r="X191" s="55"/>
      <c r="Y191" s="55"/>
      <c r="Z191" s="55"/>
      <c r="AA191" s="54"/>
    </row>
    <row r="192" spans="5:27" x14ac:dyDescent="0.25">
      <c r="E192" s="54"/>
      <c r="F192" s="54"/>
      <c r="G192" s="54"/>
      <c r="H192" s="191"/>
      <c r="I192" s="192"/>
      <c r="J192" s="54"/>
      <c r="K192" s="54"/>
      <c r="L192" s="54"/>
      <c r="M192" s="54"/>
      <c r="N192" s="54"/>
      <c r="O192" s="54"/>
      <c r="P192" s="54"/>
      <c r="Q192" s="211"/>
      <c r="R192" s="54"/>
      <c r="S192" s="190"/>
      <c r="T192" s="190"/>
      <c r="U192" s="190"/>
      <c r="V192" s="54"/>
      <c r="W192" s="55"/>
      <c r="X192" s="55"/>
      <c r="Y192" s="55"/>
      <c r="Z192" s="55"/>
      <c r="AA192" s="54"/>
    </row>
    <row r="193" spans="5:27" x14ac:dyDescent="0.25">
      <c r="E193" s="54"/>
      <c r="F193" s="54"/>
      <c r="G193" s="54"/>
      <c r="H193" s="191"/>
      <c r="I193" s="210"/>
      <c r="J193" s="54"/>
      <c r="K193" s="54"/>
      <c r="L193" s="54"/>
      <c r="M193" s="54"/>
      <c r="N193" s="54"/>
      <c r="O193" s="54"/>
      <c r="P193" s="54"/>
      <c r="Q193" s="211"/>
      <c r="R193" s="54"/>
      <c r="S193" s="190"/>
      <c r="T193" s="190"/>
      <c r="U193" s="190"/>
      <c r="V193" s="54"/>
      <c r="W193" s="55"/>
      <c r="X193" s="55"/>
      <c r="Y193" s="55"/>
      <c r="Z193" s="55"/>
      <c r="AA193" s="54"/>
    </row>
    <row r="194" spans="5:27" x14ac:dyDescent="0.25">
      <c r="E194" s="54"/>
      <c r="F194" s="54"/>
      <c r="G194" s="54"/>
      <c r="H194" s="191"/>
      <c r="I194" s="192"/>
      <c r="J194" s="54"/>
      <c r="K194" s="54"/>
      <c r="L194" s="54"/>
      <c r="M194" s="54"/>
      <c r="N194" s="54"/>
      <c r="O194" s="54"/>
      <c r="P194" s="54"/>
      <c r="Q194" s="211"/>
      <c r="R194" s="54"/>
      <c r="S194" s="190"/>
      <c r="T194" s="190"/>
      <c r="U194" s="190"/>
      <c r="V194" s="54"/>
      <c r="W194" s="55"/>
      <c r="X194" s="55"/>
      <c r="Y194" s="55"/>
      <c r="Z194" s="55"/>
      <c r="AA194" s="54"/>
    </row>
    <row r="195" spans="5:27" x14ac:dyDescent="0.25">
      <c r="E195" s="54"/>
      <c r="F195" s="54"/>
      <c r="G195" s="54"/>
      <c r="H195" s="191"/>
      <c r="I195" s="192"/>
      <c r="J195" s="54"/>
      <c r="K195" s="54"/>
      <c r="L195" s="196"/>
      <c r="M195" s="54"/>
      <c r="N195" s="54"/>
      <c r="O195" s="54"/>
      <c r="P195" s="54"/>
      <c r="Q195" s="211"/>
      <c r="R195" s="54"/>
      <c r="S195" s="190"/>
      <c r="T195" s="190"/>
      <c r="U195" s="190"/>
      <c r="V195" s="54"/>
      <c r="W195" s="55"/>
      <c r="X195" s="55"/>
      <c r="Y195" s="55"/>
      <c r="Z195" s="55"/>
      <c r="AA195" s="54"/>
    </row>
    <row r="196" spans="5:27" x14ac:dyDescent="0.25">
      <c r="E196" s="54"/>
      <c r="F196" s="54"/>
      <c r="G196" s="54"/>
      <c r="H196" s="54"/>
      <c r="I196" s="54"/>
      <c r="J196" s="54"/>
      <c r="K196" s="54"/>
      <c r="L196" s="54"/>
      <c r="M196" s="54"/>
      <c r="N196" s="54"/>
      <c r="O196" s="54"/>
      <c r="P196" s="54"/>
      <c r="Q196" s="211"/>
      <c r="R196" s="54"/>
      <c r="S196" s="190"/>
      <c r="T196" s="190"/>
      <c r="U196" s="190"/>
      <c r="V196" s="54"/>
      <c r="W196" s="55"/>
      <c r="X196" s="55"/>
      <c r="Y196" s="55"/>
      <c r="Z196" s="55"/>
      <c r="AA196" s="54"/>
    </row>
    <row r="197" spans="5:27" x14ac:dyDescent="0.25">
      <c r="E197" s="54"/>
      <c r="F197" s="54"/>
      <c r="G197" s="54"/>
      <c r="H197" s="54"/>
      <c r="I197" s="54"/>
      <c r="J197" s="54"/>
      <c r="K197" s="54"/>
      <c r="L197" s="199"/>
      <c r="M197" s="54"/>
      <c r="N197" s="54"/>
      <c r="O197" s="54"/>
      <c r="P197" s="54"/>
      <c r="Q197" s="211"/>
      <c r="R197" s="54"/>
      <c r="S197" s="190"/>
      <c r="T197" s="55"/>
      <c r="U197" s="55"/>
      <c r="V197" s="54"/>
      <c r="W197" s="55"/>
      <c r="X197" s="55"/>
      <c r="Y197" s="55"/>
      <c r="Z197" s="55"/>
      <c r="AA197" s="54"/>
    </row>
    <row r="198" spans="5:27" x14ac:dyDescent="0.25">
      <c r="E198" s="54"/>
      <c r="F198" s="54"/>
      <c r="G198" s="54"/>
      <c r="H198" s="54"/>
      <c r="I198" s="54"/>
      <c r="J198" s="54"/>
      <c r="K198" s="54"/>
      <c r="L198" s="54"/>
      <c r="M198" s="54"/>
      <c r="N198" s="54"/>
      <c r="O198" s="54"/>
      <c r="P198" s="54"/>
      <c r="Q198" s="54"/>
      <c r="R198" s="54"/>
      <c r="S198" s="54"/>
      <c r="T198" s="55"/>
      <c r="U198" s="55"/>
      <c r="V198" s="54"/>
      <c r="W198" s="54"/>
      <c r="X198" s="55"/>
      <c r="Y198" s="55"/>
      <c r="Z198" s="55"/>
      <c r="AA198" s="54"/>
    </row>
    <row r="199" spans="5:27" x14ac:dyDescent="0.25">
      <c r="E199" s="54"/>
      <c r="F199" s="54"/>
      <c r="G199" s="54"/>
      <c r="H199" s="54"/>
      <c r="I199" s="54"/>
      <c r="J199" s="54"/>
      <c r="K199" s="54"/>
      <c r="L199" s="54"/>
      <c r="M199" s="54"/>
      <c r="N199" s="54"/>
      <c r="O199" s="54"/>
      <c r="P199" s="54"/>
      <c r="Q199" s="54"/>
      <c r="R199" s="54"/>
      <c r="S199" s="54"/>
      <c r="T199" s="55"/>
      <c r="U199" s="55"/>
      <c r="V199" s="54"/>
      <c r="W199" s="54"/>
      <c r="X199" s="55"/>
      <c r="Y199" s="55"/>
      <c r="Z199" s="55"/>
      <c r="AA199" s="54"/>
    </row>
    <row r="200" spans="5:27" x14ac:dyDescent="0.25">
      <c r="E200" s="174"/>
      <c r="F200" s="54"/>
      <c r="G200" s="54"/>
      <c r="H200" s="54"/>
      <c r="I200" s="54"/>
      <c r="J200" s="54"/>
      <c r="K200" s="236"/>
      <c r="L200" s="54"/>
      <c r="M200" s="54"/>
      <c r="N200" s="54"/>
      <c r="O200" s="54"/>
      <c r="P200" s="54"/>
      <c r="Q200" s="55"/>
      <c r="R200" s="55"/>
      <c r="S200" s="54"/>
      <c r="T200" s="55"/>
      <c r="U200" s="55"/>
      <c r="V200" s="54"/>
      <c r="W200" s="54"/>
      <c r="X200" s="55"/>
      <c r="Y200" s="55"/>
      <c r="Z200" s="55"/>
      <c r="AA200" s="54"/>
    </row>
    <row r="201" spans="5:27" x14ac:dyDescent="0.25">
      <c r="E201" s="54"/>
      <c r="F201" s="54"/>
      <c r="G201" s="54"/>
      <c r="H201" s="54"/>
      <c r="I201" s="54"/>
      <c r="J201" s="54"/>
      <c r="K201" s="54"/>
      <c r="L201" s="54"/>
      <c r="M201" s="54"/>
      <c r="N201" s="54"/>
      <c r="O201" s="54"/>
      <c r="P201" s="54"/>
      <c r="Q201" s="55"/>
      <c r="R201" s="55"/>
      <c r="S201" s="54"/>
      <c r="T201" s="54"/>
      <c r="U201" s="55"/>
      <c r="V201" s="54"/>
      <c r="W201" s="54"/>
      <c r="X201" s="55"/>
      <c r="Y201" s="55"/>
      <c r="Z201" s="55"/>
      <c r="AA201" s="54"/>
    </row>
    <row r="202" spans="5:27" x14ac:dyDescent="0.25">
      <c r="E202" s="54"/>
      <c r="F202" s="54"/>
      <c r="G202" s="54"/>
      <c r="H202" s="54"/>
      <c r="I202" s="55"/>
      <c r="J202" s="54"/>
      <c r="K202" s="54"/>
      <c r="L202" s="54"/>
      <c r="M202" s="54"/>
      <c r="N202" s="54"/>
      <c r="O202" s="54"/>
      <c r="P202" s="54"/>
      <c r="Q202" s="54"/>
      <c r="R202" s="54"/>
      <c r="S202" s="55"/>
      <c r="T202" s="55"/>
      <c r="U202" s="55"/>
      <c r="V202" s="54"/>
      <c r="W202" s="54"/>
      <c r="X202" s="55"/>
      <c r="Y202" s="55"/>
      <c r="Z202" s="55"/>
      <c r="AA202" s="54"/>
    </row>
    <row r="203" spans="5:27" x14ac:dyDescent="0.25">
      <c r="E203" s="54"/>
      <c r="F203" s="54"/>
      <c r="G203" s="191"/>
      <c r="H203" s="182"/>
      <c r="I203" s="192"/>
      <c r="J203" s="54"/>
      <c r="K203" s="54"/>
      <c r="L203" s="54"/>
      <c r="M203" s="54"/>
      <c r="N203" s="54"/>
      <c r="O203" s="54"/>
      <c r="P203" s="54"/>
      <c r="Q203" s="54"/>
      <c r="R203" s="54"/>
      <c r="S203" s="55"/>
      <c r="T203" s="55"/>
      <c r="U203" s="237"/>
      <c r="V203" s="54"/>
      <c r="W203" s="54"/>
      <c r="X203" s="55"/>
      <c r="Y203" s="55"/>
      <c r="Z203" s="55"/>
      <c r="AA203" s="54"/>
    </row>
    <row r="204" spans="5:27" x14ac:dyDescent="0.25">
      <c r="E204" s="54"/>
      <c r="F204" s="54"/>
      <c r="G204" s="54"/>
      <c r="H204" s="191"/>
      <c r="I204" s="210"/>
      <c r="J204" s="54"/>
      <c r="K204" s="54"/>
      <c r="L204" s="54"/>
      <c r="M204" s="54"/>
      <c r="N204" s="54"/>
      <c r="O204" s="54"/>
      <c r="P204" s="54"/>
      <c r="Q204" s="188"/>
      <c r="R204" s="54"/>
      <c r="S204" s="190"/>
      <c r="T204" s="190"/>
      <c r="U204" s="190"/>
      <c r="V204" s="54"/>
      <c r="W204" s="54"/>
      <c r="X204" s="55"/>
      <c r="Y204" s="55"/>
      <c r="Z204" s="55"/>
      <c r="AA204" s="54"/>
    </row>
    <row r="205" spans="5:27" x14ac:dyDescent="0.25">
      <c r="E205" s="54"/>
      <c r="F205" s="54"/>
      <c r="G205" s="54"/>
      <c r="H205" s="191"/>
      <c r="I205" s="192"/>
      <c r="J205" s="54"/>
      <c r="K205" s="54"/>
      <c r="L205" s="54"/>
      <c r="M205" s="54"/>
      <c r="N205" s="54"/>
      <c r="O205" s="54"/>
      <c r="P205" s="54"/>
      <c r="Q205" s="188"/>
      <c r="R205" s="191"/>
      <c r="S205" s="190"/>
      <c r="T205" s="190"/>
      <c r="U205" s="190"/>
      <c r="V205" s="54"/>
      <c r="W205" s="54"/>
      <c r="X205" s="55"/>
      <c r="Y205" s="55"/>
      <c r="Z205" s="55"/>
      <c r="AA205" s="54"/>
    </row>
    <row r="206" spans="5:27" x14ac:dyDescent="0.25">
      <c r="E206" s="54"/>
      <c r="F206" s="54"/>
      <c r="G206" s="54"/>
      <c r="H206" s="191"/>
      <c r="I206" s="192"/>
      <c r="J206" s="54"/>
      <c r="K206" s="54"/>
      <c r="L206" s="54"/>
      <c r="M206" s="54"/>
      <c r="N206" s="54"/>
      <c r="O206" s="54"/>
      <c r="P206" s="54"/>
      <c r="Q206" s="188"/>
      <c r="R206" s="54"/>
      <c r="S206" s="190"/>
      <c r="T206" s="190"/>
      <c r="U206" s="190"/>
      <c r="V206" s="54"/>
      <c r="W206" s="54"/>
      <c r="X206" s="55"/>
      <c r="Y206" s="55"/>
      <c r="Z206" s="55"/>
      <c r="AA206" s="54"/>
    </row>
    <row r="207" spans="5:27" x14ac:dyDescent="0.25">
      <c r="E207" s="54"/>
      <c r="F207" s="54"/>
      <c r="G207" s="54"/>
      <c r="H207" s="54"/>
      <c r="I207" s="54"/>
      <c r="J207" s="54"/>
      <c r="K207" s="54"/>
      <c r="L207" s="54"/>
      <c r="M207" s="54"/>
      <c r="N207" s="54"/>
      <c r="O207" s="54"/>
      <c r="P207" s="54"/>
      <c r="Q207" s="188"/>
      <c r="R207" s="54"/>
      <c r="S207" s="190"/>
      <c r="T207" s="190"/>
      <c r="U207" s="190"/>
      <c r="V207" s="54"/>
      <c r="W207" s="54"/>
      <c r="X207" s="55"/>
      <c r="Y207" s="55"/>
      <c r="Z207" s="54"/>
      <c r="AA207" s="54"/>
    </row>
    <row r="208" spans="5:27" x14ac:dyDescent="0.25">
      <c r="E208" s="54"/>
      <c r="F208" s="54"/>
      <c r="G208" s="54"/>
      <c r="H208" s="54"/>
      <c r="I208" s="54"/>
      <c r="J208" s="54"/>
      <c r="K208" s="54"/>
      <c r="L208" s="54"/>
      <c r="M208" s="54"/>
      <c r="N208" s="54"/>
      <c r="O208" s="54"/>
      <c r="P208" s="54"/>
      <c r="Q208" s="188"/>
      <c r="R208" s="54"/>
      <c r="S208" s="190"/>
      <c r="T208" s="190"/>
      <c r="U208" s="190"/>
      <c r="V208" s="54"/>
      <c r="W208" s="54"/>
      <c r="X208" s="55"/>
      <c r="Y208" s="55"/>
      <c r="Z208" s="54"/>
      <c r="AA208" s="54"/>
    </row>
    <row r="209" spans="5:27" x14ac:dyDescent="0.25">
      <c r="E209" s="54"/>
      <c r="F209" s="54"/>
      <c r="G209" s="54"/>
      <c r="H209" s="54"/>
      <c r="I209" s="54"/>
      <c r="J209" s="54"/>
      <c r="K209" s="54"/>
      <c r="L209" s="54"/>
      <c r="M209" s="54"/>
      <c r="N209" s="54"/>
      <c r="O209" s="54"/>
      <c r="P209" s="54"/>
      <c r="Q209" s="188"/>
      <c r="R209" s="54"/>
      <c r="S209" s="190"/>
      <c r="T209" s="190"/>
      <c r="U209" s="190"/>
      <c r="V209" s="54"/>
      <c r="W209" s="54"/>
      <c r="X209" s="55"/>
      <c r="Y209" s="55"/>
      <c r="Z209" s="54"/>
      <c r="AA209" s="54"/>
    </row>
    <row r="210" spans="5:27" x14ac:dyDescent="0.25">
      <c r="E210" s="54"/>
      <c r="F210" s="54"/>
      <c r="G210" s="54"/>
      <c r="H210" s="54"/>
      <c r="I210" s="54"/>
      <c r="J210" s="54"/>
      <c r="K210" s="54"/>
      <c r="L210" s="54"/>
      <c r="M210" s="54"/>
      <c r="N210" s="54"/>
      <c r="O210" s="54"/>
      <c r="P210" s="54"/>
      <c r="Q210" s="188"/>
      <c r="R210" s="54"/>
      <c r="S210" s="190"/>
      <c r="T210" s="190"/>
      <c r="U210" s="190"/>
      <c r="V210" s="54"/>
      <c r="W210" s="54"/>
      <c r="X210" s="55"/>
      <c r="Y210" s="55"/>
      <c r="Z210" s="54"/>
      <c r="AA210" s="54"/>
    </row>
    <row r="211" spans="5:27" x14ac:dyDescent="0.25">
      <c r="E211" s="54"/>
      <c r="F211" s="54"/>
      <c r="G211" s="54"/>
      <c r="H211" s="54"/>
      <c r="I211" s="54"/>
      <c r="J211" s="54"/>
      <c r="K211" s="54"/>
      <c r="L211" s="54"/>
      <c r="M211" s="54"/>
      <c r="N211" s="54"/>
      <c r="O211" s="54"/>
      <c r="P211" s="55"/>
      <c r="Q211" s="188"/>
      <c r="R211" s="191"/>
      <c r="S211" s="190"/>
      <c r="T211" s="55"/>
      <c r="U211" s="55"/>
      <c r="V211" s="54"/>
      <c r="W211" s="54"/>
      <c r="X211" s="55"/>
      <c r="Y211" s="55"/>
      <c r="Z211" s="54"/>
      <c r="AA211" s="54"/>
    </row>
    <row r="212" spans="5:27" x14ac:dyDescent="0.25">
      <c r="E212" s="54"/>
      <c r="F212" s="54"/>
      <c r="G212" s="54"/>
      <c r="H212" s="54"/>
      <c r="I212" s="54"/>
      <c r="J212" s="54"/>
      <c r="K212" s="54"/>
      <c r="L212" s="54"/>
      <c r="M212" s="54"/>
      <c r="N212" s="54"/>
      <c r="O212" s="54"/>
      <c r="P212" s="55"/>
      <c r="Q212" s="54"/>
      <c r="R212" s="54"/>
      <c r="S212" s="55"/>
      <c r="T212" s="55"/>
      <c r="U212" s="55"/>
      <c r="V212" s="54"/>
      <c r="W212" s="54"/>
      <c r="X212" s="55"/>
      <c r="Y212" s="55"/>
      <c r="Z212" s="54"/>
      <c r="AA212" s="54"/>
    </row>
    <row r="213" spans="5:27" x14ac:dyDescent="0.25">
      <c r="E213" s="54"/>
      <c r="F213" s="54"/>
      <c r="G213" s="54"/>
      <c r="H213" s="54"/>
      <c r="I213" s="54"/>
      <c r="J213" s="54"/>
      <c r="K213" s="54"/>
      <c r="L213" s="54"/>
      <c r="M213" s="54"/>
      <c r="N213" s="54"/>
      <c r="O213" s="54"/>
      <c r="P213" s="55"/>
      <c r="Q213" s="55"/>
      <c r="R213" s="55"/>
      <c r="S213" s="54"/>
      <c r="T213" s="55"/>
      <c r="U213" s="55"/>
      <c r="V213" s="54"/>
      <c r="W213" s="54"/>
      <c r="X213" s="55"/>
      <c r="Y213" s="55"/>
      <c r="Z213" s="54"/>
      <c r="AA213" s="54"/>
    </row>
    <row r="214" spans="5:27" x14ac:dyDescent="0.25">
      <c r="E214" s="174"/>
      <c r="F214" s="54"/>
      <c r="G214" s="54"/>
      <c r="H214" s="54"/>
      <c r="I214" s="54"/>
      <c r="J214" s="54"/>
      <c r="K214" s="54"/>
      <c r="L214" s="54"/>
      <c r="M214" s="54"/>
      <c r="N214" s="54"/>
      <c r="O214" s="54"/>
      <c r="P214" s="55"/>
      <c r="Q214" s="55"/>
      <c r="R214" s="55"/>
      <c r="S214" s="54"/>
      <c r="T214" s="55"/>
      <c r="U214" s="55"/>
      <c r="V214" s="54"/>
      <c r="W214" s="54"/>
      <c r="X214" s="55"/>
      <c r="Y214" s="55"/>
      <c r="Z214" s="54"/>
      <c r="AA214" s="54"/>
    </row>
    <row r="215" spans="5:27" x14ac:dyDescent="0.25">
      <c r="E215" s="54"/>
      <c r="F215" s="54"/>
      <c r="G215" s="54"/>
      <c r="H215" s="54"/>
      <c r="I215" s="54"/>
      <c r="J215" s="54"/>
      <c r="K215" s="54"/>
      <c r="L215" s="54"/>
      <c r="M215" s="54"/>
      <c r="N215" s="54"/>
      <c r="O215" s="54"/>
      <c r="P215" s="55"/>
      <c r="Q215" s="55"/>
      <c r="R215" s="55"/>
      <c r="S215" s="54"/>
      <c r="T215" s="55"/>
      <c r="U215" s="55"/>
      <c r="V215" s="54"/>
      <c r="W215" s="54"/>
      <c r="X215" s="55"/>
      <c r="Y215" s="55"/>
      <c r="Z215" s="54"/>
      <c r="AA215" s="54"/>
    </row>
    <row r="216" spans="5:27" x14ac:dyDescent="0.25">
      <c r="E216" s="54"/>
      <c r="F216" s="54"/>
      <c r="G216" s="54"/>
      <c r="H216" s="54"/>
      <c r="I216" s="54"/>
      <c r="J216" s="54"/>
      <c r="K216" s="54"/>
      <c r="L216" s="54"/>
      <c r="M216" s="54"/>
      <c r="N216" s="54"/>
      <c r="O216" s="54"/>
      <c r="P216" s="55"/>
      <c r="Q216" s="55"/>
      <c r="R216" s="55"/>
      <c r="S216" s="54"/>
      <c r="T216" s="55"/>
      <c r="U216" s="55"/>
      <c r="V216" s="54"/>
      <c r="W216" s="54"/>
      <c r="X216" s="55"/>
      <c r="Y216" s="55"/>
      <c r="Z216" s="54"/>
      <c r="AA216" s="54"/>
    </row>
    <row r="217" spans="5:27" x14ac:dyDescent="0.25">
      <c r="E217" s="54"/>
      <c r="F217" s="54"/>
      <c r="G217" s="54"/>
      <c r="H217" s="54"/>
      <c r="I217" s="54"/>
      <c r="J217" s="54"/>
      <c r="K217" s="54"/>
      <c r="L217" s="54"/>
      <c r="M217" s="54"/>
      <c r="N217" s="54"/>
      <c r="O217" s="54"/>
      <c r="P217" s="55"/>
      <c r="Q217" s="55"/>
      <c r="R217" s="55"/>
      <c r="S217" s="54"/>
      <c r="T217" s="55"/>
      <c r="U217" s="55"/>
      <c r="V217" s="54"/>
      <c r="W217" s="54"/>
      <c r="X217" s="55"/>
      <c r="Y217" s="55"/>
      <c r="Z217" s="54"/>
      <c r="AA217" s="54"/>
    </row>
    <row r="218" spans="5:27" x14ac:dyDescent="0.25">
      <c r="E218" s="54"/>
      <c r="F218" s="54"/>
      <c r="G218" s="54"/>
      <c r="H218" s="54"/>
      <c r="I218" s="54"/>
      <c r="J218" s="54"/>
      <c r="K218" s="54"/>
      <c r="L218" s="54"/>
      <c r="M218" s="54"/>
      <c r="N218" s="54"/>
      <c r="O218" s="54"/>
      <c r="P218" s="55"/>
      <c r="Q218" s="55"/>
      <c r="R218" s="55"/>
      <c r="S218" s="54"/>
      <c r="T218" s="55"/>
      <c r="U218" s="55"/>
      <c r="V218" s="54"/>
      <c r="W218" s="54"/>
      <c r="X218" s="55"/>
      <c r="Y218" s="55"/>
      <c r="Z218" s="54"/>
      <c r="AA218" s="54"/>
    </row>
    <row r="219" spans="5:27" x14ac:dyDescent="0.25">
      <c r="E219" s="54"/>
      <c r="F219" s="54"/>
      <c r="G219" s="54"/>
      <c r="H219" s="54"/>
      <c r="I219" s="54"/>
      <c r="J219" s="54"/>
      <c r="K219" s="54"/>
      <c r="L219" s="54"/>
      <c r="M219" s="54"/>
      <c r="N219" s="54"/>
      <c r="O219" s="54"/>
      <c r="P219" s="55"/>
      <c r="Q219" s="55"/>
      <c r="R219" s="55"/>
      <c r="S219" s="54"/>
      <c r="T219" s="55"/>
      <c r="U219" s="55"/>
      <c r="V219" s="54"/>
      <c r="W219" s="54"/>
      <c r="X219" s="55"/>
      <c r="Y219" s="55"/>
      <c r="Z219" s="54"/>
      <c r="AA219" s="54"/>
    </row>
    <row r="220" spans="5:27" x14ac:dyDescent="0.25">
      <c r="E220" s="54"/>
      <c r="F220" s="54"/>
      <c r="G220" s="54"/>
      <c r="H220" s="54"/>
      <c r="I220" s="54"/>
      <c r="J220" s="54"/>
      <c r="K220" s="54"/>
      <c r="L220" s="54"/>
      <c r="M220" s="54"/>
      <c r="N220" s="54"/>
      <c r="O220" s="54"/>
      <c r="P220" s="55"/>
      <c r="Q220" s="55"/>
      <c r="R220" s="55"/>
      <c r="S220" s="54"/>
      <c r="T220" s="55"/>
      <c r="U220" s="55"/>
      <c r="V220" s="54"/>
      <c r="W220" s="54"/>
      <c r="X220" s="55"/>
      <c r="Y220" s="55"/>
      <c r="Z220" s="54"/>
      <c r="AA220" s="54"/>
    </row>
    <row r="221" spans="5:27" x14ac:dyDescent="0.25">
      <c r="E221" s="54"/>
      <c r="F221" s="54"/>
      <c r="G221" s="54"/>
      <c r="H221" s="54"/>
      <c r="I221" s="54"/>
      <c r="J221" s="54"/>
      <c r="K221" s="54"/>
      <c r="L221" s="54"/>
      <c r="M221" s="54"/>
      <c r="N221" s="54"/>
      <c r="O221" s="54"/>
      <c r="P221" s="55"/>
      <c r="Q221" s="55"/>
      <c r="R221" s="55"/>
      <c r="S221" s="54"/>
      <c r="T221" s="55"/>
      <c r="U221" s="55"/>
      <c r="V221" s="54"/>
      <c r="W221" s="54"/>
      <c r="X221" s="55"/>
      <c r="Y221" s="55"/>
      <c r="Z221" s="54"/>
      <c r="AA221" s="54"/>
    </row>
    <row r="222" spans="5:27" x14ac:dyDescent="0.25">
      <c r="E222" s="54"/>
      <c r="F222" s="54"/>
      <c r="G222" s="54"/>
      <c r="H222" s="54"/>
      <c r="I222" s="54"/>
      <c r="J222" s="54"/>
      <c r="K222" s="54"/>
      <c r="L222" s="54"/>
      <c r="M222" s="54"/>
      <c r="N222" s="54"/>
      <c r="O222" s="54"/>
      <c r="P222" s="55"/>
      <c r="Q222" s="55"/>
      <c r="R222" s="55"/>
      <c r="S222" s="54"/>
      <c r="T222" s="55"/>
      <c r="U222" s="55"/>
      <c r="V222" s="54"/>
      <c r="W222" s="54"/>
      <c r="X222" s="55"/>
      <c r="Y222" s="55"/>
      <c r="Z222" s="54"/>
      <c r="AA222" s="54"/>
    </row>
    <row r="223" spans="5:27" x14ac:dyDescent="0.25">
      <c r="E223" s="54"/>
      <c r="F223" s="54"/>
      <c r="G223" s="54"/>
      <c r="H223" s="54"/>
      <c r="I223" s="54"/>
      <c r="J223" s="54"/>
      <c r="K223" s="54"/>
      <c r="L223" s="54"/>
      <c r="M223" s="54"/>
      <c r="N223" s="54"/>
      <c r="O223" s="54"/>
      <c r="P223" s="55"/>
      <c r="Q223" s="55"/>
      <c r="R223" s="55"/>
      <c r="S223" s="54"/>
      <c r="T223" s="54"/>
      <c r="U223" s="54"/>
      <c r="V223" s="54"/>
      <c r="W223" s="54"/>
      <c r="X223" s="54"/>
      <c r="Y223" s="54"/>
      <c r="Z223" s="54"/>
      <c r="AA223" s="54"/>
    </row>
    <row r="224" spans="5:27" x14ac:dyDescent="0.25">
      <c r="E224" s="54"/>
      <c r="F224" s="54"/>
      <c r="G224" s="54"/>
      <c r="H224" s="54"/>
      <c r="I224" s="54"/>
      <c r="J224" s="54"/>
      <c r="K224" s="236"/>
      <c r="L224" s="203"/>
      <c r="M224" s="54"/>
      <c r="N224" s="54"/>
      <c r="O224" s="54"/>
      <c r="P224" s="55"/>
      <c r="Q224" s="55"/>
      <c r="R224" s="55"/>
      <c r="S224" s="54"/>
      <c r="T224" s="54"/>
      <c r="U224" s="54"/>
      <c r="V224" s="54"/>
      <c r="W224" s="54"/>
      <c r="X224" s="54"/>
      <c r="Y224" s="54"/>
      <c r="Z224" s="54"/>
      <c r="AA224" s="54"/>
    </row>
    <row r="225" spans="5:27" x14ac:dyDescent="0.25">
      <c r="E225" s="54"/>
      <c r="F225" s="54"/>
      <c r="G225" s="54"/>
      <c r="H225" s="54"/>
      <c r="I225" s="54"/>
      <c r="J225" s="54"/>
      <c r="K225" s="54"/>
      <c r="L225" s="54"/>
      <c r="M225" s="54"/>
      <c r="N225" s="54"/>
      <c r="O225" s="54"/>
      <c r="P225" s="55"/>
      <c r="Q225" s="55"/>
      <c r="R225" s="55"/>
      <c r="S225" s="54"/>
      <c r="T225" s="54"/>
      <c r="U225" s="54"/>
      <c r="V225" s="54"/>
      <c r="W225" s="54"/>
      <c r="X225" s="54"/>
      <c r="Y225" s="54"/>
      <c r="Z225" s="54"/>
      <c r="AA225" s="54"/>
    </row>
    <row r="226" spans="5:27" x14ac:dyDescent="0.25">
      <c r="E226" s="174"/>
      <c r="F226" s="174"/>
      <c r="G226" s="174"/>
      <c r="H226" s="54"/>
      <c r="I226" s="54"/>
      <c r="J226" s="54"/>
      <c r="K226" s="54"/>
      <c r="L226" s="54"/>
      <c r="M226" s="54"/>
      <c r="N226" s="54"/>
      <c r="O226" s="54"/>
      <c r="P226" s="55"/>
      <c r="Q226" s="55"/>
      <c r="R226" s="55"/>
      <c r="S226" s="54"/>
      <c r="T226" s="54"/>
      <c r="U226" s="54"/>
      <c r="V226" s="54"/>
      <c r="W226" s="54"/>
      <c r="X226" s="54"/>
      <c r="Y226" s="54"/>
      <c r="Z226" s="54"/>
      <c r="AA226" s="54"/>
    </row>
    <row r="227" spans="5:27" x14ac:dyDescent="0.25">
      <c r="E227" s="174"/>
      <c r="F227" s="174"/>
      <c r="G227" s="174"/>
      <c r="H227" s="54"/>
      <c r="I227" s="54"/>
      <c r="J227" s="54"/>
      <c r="K227" s="54"/>
      <c r="L227" s="54"/>
      <c r="M227" s="54"/>
      <c r="N227" s="54"/>
      <c r="O227" s="54"/>
      <c r="P227" s="55"/>
      <c r="Q227" s="55"/>
      <c r="R227" s="55"/>
      <c r="S227" s="54"/>
      <c r="T227" s="54"/>
      <c r="U227" s="54"/>
      <c r="V227" s="54"/>
      <c r="W227" s="54"/>
      <c r="X227" s="54"/>
      <c r="Y227" s="54"/>
      <c r="Z227" s="54"/>
      <c r="AA227" s="54"/>
    </row>
    <row r="228" spans="5:27" x14ac:dyDescent="0.25">
      <c r="E228" s="54"/>
      <c r="F228" s="54"/>
      <c r="G228" s="54"/>
      <c r="H228" s="54"/>
      <c r="I228" s="54"/>
      <c r="J228" s="54"/>
      <c r="K228" s="233"/>
      <c r="L228" s="234"/>
      <c r="M228" s="54"/>
      <c r="N228" s="54"/>
      <c r="O228" s="54"/>
      <c r="P228" s="55"/>
      <c r="Q228" s="55"/>
      <c r="R228" s="55"/>
      <c r="S228" s="54"/>
      <c r="T228" s="54"/>
      <c r="U228" s="54"/>
      <c r="V228" s="54"/>
      <c r="W228" s="54"/>
      <c r="X228" s="54"/>
      <c r="Y228" s="54"/>
      <c r="Z228" s="54"/>
      <c r="AA228" s="54"/>
    </row>
    <row r="229" spans="5:27" x14ac:dyDescent="0.25">
      <c r="E229" s="54"/>
      <c r="F229" s="54"/>
      <c r="G229" s="54"/>
      <c r="H229" s="54"/>
      <c r="I229" s="54"/>
      <c r="J229" s="54"/>
      <c r="K229" s="182"/>
      <c r="L229" s="182"/>
      <c r="M229" s="54"/>
      <c r="N229" s="54"/>
      <c r="O229" s="54"/>
      <c r="P229" s="55"/>
      <c r="Q229" s="55"/>
      <c r="R229" s="55"/>
      <c r="S229" s="54"/>
      <c r="T229" s="54"/>
      <c r="U229" s="54"/>
      <c r="V229" s="54"/>
      <c r="W229" s="54"/>
      <c r="X229" s="54"/>
      <c r="Y229" s="54"/>
      <c r="Z229" s="54"/>
      <c r="AA229" s="54"/>
    </row>
    <row r="230" spans="5:27" x14ac:dyDescent="0.25">
      <c r="E230" s="54"/>
      <c r="F230" s="54"/>
      <c r="G230" s="54"/>
      <c r="H230" s="54"/>
      <c r="I230" s="55"/>
      <c r="J230" s="54"/>
      <c r="K230" s="54"/>
      <c r="L230" s="54"/>
      <c r="M230" s="54"/>
      <c r="N230" s="54"/>
      <c r="O230" s="54"/>
      <c r="P230" s="55"/>
      <c r="Q230" s="55"/>
      <c r="R230" s="55"/>
      <c r="S230" s="54"/>
      <c r="T230" s="54"/>
      <c r="U230" s="54"/>
      <c r="V230" s="54"/>
      <c r="W230" s="54"/>
      <c r="X230" s="54"/>
      <c r="Y230" s="54"/>
      <c r="Z230" s="54"/>
      <c r="AA230" s="54"/>
    </row>
    <row r="231" spans="5:27" x14ac:dyDescent="0.25">
      <c r="E231" s="54"/>
      <c r="F231" s="54"/>
      <c r="G231" s="54"/>
      <c r="H231" s="54"/>
      <c r="I231" s="192"/>
      <c r="J231" s="54"/>
      <c r="K231" s="194"/>
      <c r="L231" s="194"/>
      <c r="M231" s="54"/>
      <c r="N231" s="54"/>
      <c r="O231" s="54"/>
      <c r="P231" s="55"/>
      <c r="Q231" s="55"/>
      <c r="R231" s="55"/>
      <c r="S231" s="54"/>
      <c r="T231" s="54"/>
      <c r="U231" s="54"/>
      <c r="V231" s="54"/>
      <c r="W231" s="54"/>
      <c r="X231" s="54"/>
      <c r="Y231" s="54"/>
      <c r="Z231" s="54"/>
      <c r="AA231" s="54"/>
    </row>
    <row r="232" spans="5:27" x14ac:dyDescent="0.25">
      <c r="E232" s="54"/>
      <c r="F232" s="54"/>
      <c r="G232" s="191"/>
      <c r="H232" s="201"/>
      <c r="I232" s="54"/>
      <c r="J232" s="54"/>
      <c r="K232" s="194"/>
      <c r="L232" s="194"/>
      <c r="M232" s="54"/>
      <c r="N232" s="54"/>
      <c r="O232" s="54"/>
      <c r="P232" s="55"/>
      <c r="Q232" s="55"/>
      <c r="R232" s="55"/>
      <c r="S232" s="54"/>
      <c r="T232" s="54"/>
      <c r="U232" s="54"/>
      <c r="V232" s="54"/>
      <c r="W232" s="54"/>
      <c r="X232" s="54"/>
      <c r="Y232" s="54"/>
      <c r="Z232" s="54"/>
      <c r="AA232" s="54"/>
    </row>
    <row r="233" spans="5:27" x14ac:dyDescent="0.25">
      <c r="E233" s="54"/>
      <c r="F233" s="54"/>
      <c r="G233" s="54"/>
      <c r="H233" s="54"/>
      <c r="I233" s="54"/>
      <c r="J233" s="54"/>
      <c r="K233" s="197"/>
      <c r="L233" s="197"/>
      <c r="M233" s="54"/>
      <c r="N233" s="54"/>
      <c r="O233" s="54"/>
      <c r="P233" s="55"/>
      <c r="Q233" s="55"/>
      <c r="R233" s="55"/>
      <c r="S233" s="54"/>
      <c r="T233" s="54"/>
      <c r="U233" s="54"/>
      <c r="V233" s="54"/>
      <c r="W233" s="54"/>
      <c r="X233" s="54"/>
      <c r="Y233" s="54"/>
      <c r="Z233" s="54"/>
      <c r="AA233" s="54"/>
    </row>
    <row r="234" spans="5:27" x14ac:dyDescent="0.25">
      <c r="E234" s="54"/>
      <c r="F234" s="54"/>
      <c r="G234" s="54"/>
      <c r="H234" s="54"/>
      <c r="I234" s="54"/>
      <c r="J234" s="54"/>
      <c r="K234" s="54"/>
      <c r="L234" s="54"/>
      <c r="M234" s="54"/>
      <c r="N234" s="54"/>
      <c r="O234" s="54"/>
      <c r="P234" s="55"/>
      <c r="Q234" s="194"/>
      <c r="R234" s="55"/>
      <c r="S234" s="54"/>
      <c r="T234" s="54"/>
      <c r="U234" s="54"/>
      <c r="V234" s="54"/>
      <c r="W234" s="54"/>
      <c r="X234" s="54"/>
      <c r="Y234" s="54"/>
      <c r="Z234" s="54"/>
      <c r="AA234" s="54"/>
    </row>
    <row r="235" spans="5:27" x14ac:dyDescent="0.25">
      <c r="E235" s="54"/>
      <c r="F235" s="54"/>
      <c r="G235" s="54"/>
      <c r="H235" s="54"/>
      <c r="I235" s="54"/>
      <c r="J235" s="54"/>
      <c r="K235" s="54"/>
      <c r="L235" s="54"/>
      <c r="M235" s="54"/>
      <c r="N235" s="54"/>
      <c r="O235" s="54"/>
      <c r="P235" s="55"/>
      <c r="Q235" s="55"/>
      <c r="R235" s="55"/>
      <c r="S235" s="54"/>
      <c r="T235" s="54"/>
      <c r="U235" s="54"/>
      <c r="V235" s="54"/>
      <c r="W235" s="54"/>
      <c r="X235" s="54"/>
      <c r="Y235" s="54"/>
      <c r="Z235" s="54"/>
      <c r="AA235" s="54"/>
    </row>
    <row r="236" spans="5:27" x14ac:dyDescent="0.25">
      <c r="E236" s="54"/>
      <c r="F236" s="54"/>
      <c r="G236" s="54"/>
      <c r="H236" s="54"/>
      <c r="I236" s="54"/>
      <c r="J236" s="54"/>
      <c r="K236" s="54"/>
      <c r="L236" s="54"/>
      <c r="M236" s="54"/>
      <c r="N236" s="54"/>
      <c r="O236" s="54"/>
      <c r="P236" s="55"/>
      <c r="Q236" s="55"/>
      <c r="R236" s="215"/>
      <c r="S236" s="54"/>
      <c r="T236" s="54"/>
      <c r="U236" s="54"/>
      <c r="V236" s="54"/>
      <c r="W236" s="54"/>
      <c r="X236" s="54"/>
      <c r="Y236" s="54"/>
      <c r="Z236" s="54"/>
      <c r="AA236" s="54"/>
    </row>
    <row r="237" spans="5:27" x14ac:dyDescent="0.25">
      <c r="E237" s="54"/>
      <c r="F237" s="54"/>
      <c r="G237" s="54"/>
      <c r="H237" s="54"/>
      <c r="I237" s="54"/>
      <c r="J237" s="54"/>
      <c r="K237" s="54"/>
      <c r="L237" s="54"/>
      <c r="M237" s="54"/>
      <c r="N237" s="54"/>
      <c r="O237" s="54"/>
      <c r="P237" s="55"/>
      <c r="Q237" s="55"/>
      <c r="R237" s="55"/>
      <c r="S237" s="54"/>
      <c r="T237" s="54"/>
      <c r="U237" s="54"/>
      <c r="V237" s="54"/>
      <c r="W237" s="54"/>
      <c r="X237" s="54"/>
      <c r="Y237" s="54"/>
      <c r="Z237" s="54"/>
      <c r="AA237" s="54"/>
    </row>
    <row r="238" spans="5:27" x14ac:dyDescent="0.25">
      <c r="E238" s="54"/>
      <c r="F238" s="54"/>
      <c r="G238" s="54"/>
      <c r="H238" s="54"/>
      <c r="I238" s="54"/>
      <c r="J238" s="54"/>
      <c r="K238" s="54"/>
      <c r="L238" s="54"/>
      <c r="M238" s="54"/>
      <c r="N238" s="54"/>
      <c r="O238" s="202"/>
      <c r="P238" s="55"/>
      <c r="Q238" s="55"/>
      <c r="R238" s="55"/>
      <c r="S238" s="54"/>
      <c r="T238" s="54"/>
      <c r="U238" s="54"/>
      <c r="V238" s="54"/>
      <c r="W238" s="54"/>
      <c r="X238" s="54"/>
      <c r="Y238" s="54"/>
      <c r="Z238" s="54"/>
      <c r="AA238" s="54"/>
    </row>
    <row r="239" spans="5:27" x14ac:dyDescent="0.25">
      <c r="N239" s="54"/>
      <c r="O239" s="54"/>
      <c r="P239" s="55"/>
      <c r="Q239" s="55"/>
      <c r="R239" s="196"/>
      <c r="S239" s="54"/>
      <c r="T239" s="54"/>
      <c r="U239" s="54"/>
      <c r="V239" s="54"/>
      <c r="W239" s="54"/>
      <c r="X239" s="54"/>
      <c r="Y239" s="54"/>
      <c r="Z239" s="54"/>
      <c r="AA239" s="54"/>
    </row>
    <row r="240" spans="5:27" x14ac:dyDescent="0.25">
      <c r="E240" s="54"/>
      <c r="F240" s="54"/>
      <c r="G240" s="54"/>
      <c r="H240" s="54"/>
      <c r="I240" s="54"/>
      <c r="J240" s="54"/>
      <c r="K240" s="54"/>
      <c r="L240" s="54"/>
      <c r="M240" s="54"/>
      <c r="N240" s="54"/>
      <c r="O240" s="54"/>
      <c r="P240" s="55"/>
      <c r="Q240" s="55"/>
      <c r="R240" s="196"/>
      <c r="S240" s="54"/>
      <c r="T240" s="54"/>
      <c r="U240" s="54"/>
      <c r="V240" s="54"/>
      <c r="W240" s="54"/>
      <c r="X240" s="54"/>
      <c r="Y240" s="54"/>
      <c r="Z240" s="54"/>
      <c r="AA240" s="54"/>
    </row>
    <row r="241" spans="5:27" x14ac:dyDescent="0.25">
      <c r="E241" s="54"/>
      <c r="F241" s="54"/>
      <c r="G241" s="54"/>
      <c r="H241" s="54"/>
      <c r="I241" s="55"/>
      <c r="J241" s="54"/>
      <c r="K241" s="54"/>
      <c r="L241" s="196"/>
      <c r="M241" s="54"/>
      <c r="N241" s="54"/>
      <c r="O241" s="54"/>
      <c r="P241" s="55"/>
      <c r="Q241" s="55"/>
      <c r="R241" s="196"/>
      <c r="S241" s="54"/>
      <c r="T241" s="54"/>
      <c r="U241" s="54"/>
      <c r="V241" s="54"/>
      <c r="W241" s="54"/>
      <c r="X241" s="54"/>
      <c r="Y241" s="54"/>
      <c r="Z241" s="54"/>
      <c r="AA241" s="54"/>
    </row>
    <row r="242" spans="5:27" x14ac:dyDescent="0.25">
      <c r="E242" s="54"/>
      <c r="F242" s="54"/>
      <c r="G242" s="54"/>
      <c r="H242" s="54"/>
      <c r="I242" s="55"/>
      <c r="J242" s="54"/>
      <c r="K242" s="54"/>
      <c r="L242" s="55"/>
      <c r="M242" s="54"/>
      <c r="N242" s="54"/>
      <c r="O242" s="54"/>
      <c r="P242" s="55"/>
      <c r="Q242" s="55"/>
      <c r="R242" s="196"/>
      <c r="S242" s="54"/>
      <c r="T242" s="54"/>
      <c r="U242" s="54"/>
      <c r="V242" s="54"/>
      <c r="W242" s="54"/>
      <c r="X242" s="54"/>
      <c r="Y242" s="54"/>
      <c r="Z242" s="54"/>
      <c r="AA242" s="54"/>
    </row>
    <row r="243" spans="5:27" x14ac:dyDescent="0.25">
      <c r="E243" s="54"/>
      <c r="F243" s="54"/>
      <c r="G243" s="54"/>
      <c r="H243" s="54"/>
      <c r="I243" s="55"/>
      <c r="J243" s="54"/>
      <c r="K243" s="54"/>
      <c r="L243" s="55"/>
      <c r="M243" s="54"/>
      <c r="N243" s="54"/>
      <c r="O243" s="54"/>
      <c r="P243" s="55"/>
      <c r="Q243" s="55"/>
      <c r="R243" s="202"/>
      <c r="S243" s="54"/>
      <c r="T243" s="54"/>
      <c r="U243" s="54"/>
      <c r="V243" s="54"/>
      <c r="W243" s="54"/>
      <c r="X243" s="54"/>
      <c r="Y243" s="54"/>
      <c r="Z243" s="54"/>
      <c r="AA243" s="54"/>
    </row>
    <row r="244" spans="5:27" x14ac:dyDescent="0.25">
      <c r="E244" s="54"/>
      <c r="F244" s="54"/>
      <c r="G244" s="54"/>
      <c r="H244" s="54"/>
      <c r="I244" s="55"/>
      <c r="J244" s="54"/>
      <c r="K244" s="54"/>
      <c r="L244" s="196"/>
      <c r="M244" s="54"/>
      <c r="N244" s="54"/>
      <c r="O244" s="54"/>
      <c r="P244" s="55"/>
      <c r="Q244" s="55"/>
      <c r="R244" s="55"/>
      <c r="S244" s="54"/>
      <c r="T244" s="54"/>
      <c r="U244" s="54"/>
      <c r="V244" s="54"/>
      <c r="W244" s="54"/>
      <c r="X244" s="54"/>
      <c r="Y244" s="54"/>
      <c r="Z244" s="54"/>
      <c r="AA244" s="54"/>
    </row>
    <row r="245" spans="5:27" x14ac:dyDescent="0.25">
      <c r="E245" s="174"/>
      <c r="F245" s="54"/>
      <c r="G245" s="54"/>
      <c r="H245" s="54"/>
      <c r="I245" s="55"/>
      <c r="J245" s="54"/>
      <c r="K245" s="54"/>
      <c r="L245" s="202"/>
      <c r="M245" s="54"/>
      <c r="N245" s="54"/>
      <c r="O245" s="54"/>
      <c r="P245" s="55"/>
      <c r="Q245" s="55"/>
      <c r="R245" s="55"/>
      <c r="S245" s="54"/>
      <c r="T245" s="54"/>
      <c r="U245" s="54"/>
      <c r="V245" s="54"/>
      <c r="W245" s="54"/>
      <c r="X245" s="54"/>
      <c r="Y245" s="54"/>
      <c r="Z245" s="54"/>
      <c r="AA245" s="54"/>
    </row>
    <row r="246" spans="5:27" x14ac:dyDescent="0.25">
      <c r="E246" s="54"/>
      <c r="F246" s="54"/>
      <c r="G246" s="54"/>
      <c r="H246" s="54"/>
      <c r="I246" s="55"/>
      <c r="J246" s="54"/>
      <c r="K246" s="54"/>
      <c r="L246" s="196"/>
      <c r="M246" s="54"/>
      <c r="N246" s="54"/>
      <c r="O246" s="54"/>
      <c r="P246" s="55"/>
      <c r="Q246" s="55"/>
      <c r="R246" s="55"/>
      <c r="S246" s="54"/>
      <c r="T246" s="54"/>
      <c r="U246" s="54"/>
      <c r="V246" s="54"/>
      <c r="W246" s="54"/>
      <c r="X246" s="54"/>
      <c r="Y246" s="54"/>
      <c r="Z246" s="54"/>
      <c r="AA246" s="54"/>
    </row>
    <row r="247" spans="5:27" x14ac:dyDescent="0.25">
      <c r="E247" s="54"/>
      <c r="F247" s="54"/>
      <c r="G247" s="54"/>
      <c r="H247" s="54"/>
      <c r="I247" s="54"/>
      <c r="J247" s="54"/>
      <c r="K247" s="54"/>
      <c r="L247" s="196"/>
      <c r="M247" s="54"/>
      <c r="N247" s="54"/>
      <c r="O247" s="202"/>
      <c r="P247" s="55"/>
      <c r="Q247" s="55"/>
      <c r="R247" s="55"/>
      <c r="S247" s="54"/>
      <c r="T247" s="54"/>
      <c r="U247" s="54"/>
      <c r="V247" s="54"/>
      <c r="W247" s="54"/>
      <c r="X247" s="54"/>
      <c r="Y247" s="54"/>
      <c r="Z247" s="54"/>
      <c r="AA247" s="54"/>
    </row>
    <row r="248" spans="5:27" x14ac:dyDescent="0.25">
      <c r="E248" s="174"/>
      <c r="F248" s="174"/>
      <c r="G248" s="174"/>
      <c r="H248" s="174"/>
      <c r="I248" s="174"/>
      <c r="J248" s="54"/>
      <c r="K248" s="54"/>
      <c r="L248" s="54"/>
      <c r="M248" s="54"/>
      <c r="N248" s="54"/>
      <c r="O248" s="54"/>
      <c r="P248" s="55"/>
      <c r="Q248" s="55"/>
      <c r="R248" s="55"/>
      <c r="S248" s="54"/>
      <c r="T248" s="54"/>
      <c r="U248" s="54"/>
      <c r="V248" s="54"/>
      <c r="W248" s="54"/>
      <c r="X248" s="54"/>
      <c r="Y248" s="54"/>
      <c r="Z248" s="54"/>
      <c r="AA248" s="54"/>
    </row>
    <row r="249" spans="5:27" x14ac:dyDescent="0.25">
      <c r="E249" s="54"/>
      <c r="F249" s="54"/>
      <c r="G249" s="54"/>
      <c r="H249" s="54"/>
      <c r="I249" s="54"/>
      <c r="J249" s="54"/>
      <c r="K249" s="54"/>
      <c r="L249" s="54"/>
      <c r="M249" s="54"/>
      <c r="N249" s="54"/>
      <c r="O249" s="54"/>
      <c r="P249" s="55"/>
      <c r="Q249" s="55"/>
      <c r="R249" s="55"/>
      <c r="S249" s="54"/>
      <c r="T249" s="54"/>
      <c r="U249" s="54"/>
      <c r="V249" s="54"/>
      <c r="W249" s="54"/>
      <c r="X249" s="54"/>
      <c r="Y249" s="54"/>
      <c r="Z249" s="54"/>
      <c r="AA249" s="54"/>
    </row>
  </sheetData>
  <sheetProtection algorithmName="SHA-512" hashValue="udkQ2ef1ERkD1zqHy3OR4CkPaYQEpZC+nMaj0ljXla1orhABypXacPnBYauccOm7QwXBSQXKjg6yqqWlBWen8g==" saltValue="DNzhEcyPNiz5QJRCQO18pA==" spinCount="100000" sheet="1" selectLockedCells="1"/>
  <mergeCells count="60">
    <mergeCell ref="O19:P19"/>
    <mergeCell ref="M79:N79"/>
    <mergeCell ref="M80:N80"/>
    <mergeCell ref="M81:N81"/>
    <mergeCell ref="M82:N82"/>
    <mergeCell ref="A95:E95"/>
    <mergeCell ref="M86:N86"/>
    <mergeCell ref="M87:N87"/>
    <mergeCell ref="M88:N88"/>
    <mergeCell ref="E91:F91"/>
    <mergeCell ref="H90:I90"/>
    <mergeCell ref="E92:F92"/>
    <mergeCell ref="H46:I46"/>
    <mergeCell ref="K38:L38"/>
    <mergeCell ref="K37:L37"/>
    <mergeCell ref="H96:I96"/>
    <mergeCell ref="I42:J42"/>
    <mergeCell ref="I43:J43"/>
    <mergeCell ref="H52:I52"/>
    <mergeCell ref="H70:I70"/>
    <mergeCell ref="H83:I83"/>
    <mergeCell ref="O66:P66"/>
    <mergeCell ref="H71:I71"/>
    <mergeCell ref="H98:I98"/>
    <mergeCell ref="F41:G41"/>
    <mergeCell ref="F42:G42"/>
    <mergeCell ref="F43:G43"/>
    <mergeCell ref="H45:I45"/>
    <mergeCell ref="O47:P47"/>
    <mergeCell ref="H53:I53"/>
    <mergeCell ref="A98:F98"/>
    <mergeCell ref="A96:E96"/>
    <mergeCell ref="K60:M60"/>
    <mergeCell ref="K61:M61"/>
    <mergeCell ref="H95:I95"/>
    <mergeCell ref="H62:I62"/>
    <mergeCell ref="H76:I76"/>
    <mergeCell ref="O3:P3"/>
    <mergeCell ref="H20:I20"/>
    <mergeCell ref="H29:I29"/>
    <mergeCell ref="O28:P28"/>
    <mergeCell ref="H36:I36"/>
    <mergeCell ref="K23:L23"/>
    <mergeCell ref="K24:L24"/>
    <mergeCell ref="K25:L25"/>
    <mergeCell ref="K26:L26"/>
    <mergeCell ref="H35:I35"/>
    <mergeCell ref="H18:I18"/>
    <mergeCell ref="H28:I28"/>
    <mergeCell ref="K15:O16"/>
    <mergeCell ref="P15:R16"/>
    <mergeCell ref="K31:L31"/>
    <mergeCell ref="K32:L32"/>
    <mergeCell ref="O37:P37"/>
    <mergeCell ref="K28:L28"/>
    <mergeCell ref="K27:L27"/>
    <mergeCell ref="K29:L29"/>
    <mergeCell ref="K30:L30"/>
    <mergeCell ref="K33:L33"/>
    <mergeCell ref="K34:L34"/>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B7083-5202-46A3-9496-1E6812DC6C78}">
  <sheetPr codeName="Hoja5">
    <tabColor rgb="FFFFC000"/>
    <pageSetUpPr fitToPage="1"/>
  </sheetPr>
  <dimension ref="A1:AK68"/>
  <sheetViews>
    <sheetView showZeros="0" view="pageLayout" topLeftCell="A42" zoomScaleNormal="100" workbookViewId="0">
      <selection activeCell="T1" sqref="A1:AJ67"/>
    </sheetView>
  </sheetViews>
  <sheetFormatPr baseColWidth="10" defaultRowHeight="15" x14ac:dyDescent="0.25"/>
  <cols>
    <col min="1" max="36" width="2.7109375" customWidth="1"/>
  </cols>
  <sheetData>
    <row r="1" spans="1:37" ht="12.95" customHeight="1" thickBot="1" x14ac:dyDescent="0.3">
      <c r="A1" s="1197"/>
      <c r="B1" s="1198"/>
      <c r="C1" s="1198"/>
      <c r="D1" s="1198"/>
      <c r="E1" s="1198"/>
      <c r="F1" s="1198"/>
      <c r="G1" s="1198"/>
      <c r="H1" s="1198"/>
      <c r="I1" s="1199"/>
      <c r="J1" s="1206"/>
      <c r="K1" s="1207"/>
      <c r="L1" s="1207"/>
      <c r="M1" s="1207"/>
      <c r="N1" s="1207"/>
      <c r="O1" s="1207"/>
      <c r="P1" s="1207"/>
      <c r="Q1" s="1207"/>
      <c r="R1" s="1207"/>
      <c r="S1" s="1208"/>
      <c r="T1" s="1209" t="s">
        <v>251</v>
      </c>
      <c r="U1" s="1207"/>
      <c r="V1" s="1207"/>
      <c r="W1" s="1207"/>
      <c r="X1" s="1207"/>
      <c r="Y1" s="1207"/>
      <c r="Z1" s="1207"/>
      <c r="AA1" s="1207"/>
      <c r="AB1" s="1207"/>
      <c r="AC1" s="1207"/>
      <c r="AD1" s="1207"/>
      <c r="AE1" s="1207"/>
      <c r="AF1" s="1207"/>
      <c r="AG1" s="1207"/>
      <c r="AH1" s="1207"/>
      <c r="AI1" s="1207"/>
      <c r="AJ1" s="1208"/>
      <c r="AK1" s="91"/>
    </row>
    <row r="2" spans="1:37" ht="12.95" customHeight="1" x14ac:dyDescent="0.25">
      <c r="A2" s="1200"/>
      <c r="B2" s="1201"/>
      <c r="C2" s="1201"/>
      <c r="D2" s="1201"/>
      <c r="E2" s="1201"/>
      <c r="F2" s="1201"/>
      <c r="G2" s="1201"/>
      <c r="H2" s="1201"/>
      <c r="I2" s="1202"/>
      <c r="J2" s="935" t="s">
        <v>252</v>
      </c>
      <c r="K2" s="1210"/>
      <c r="L2" s="1210"/>
      <c r="M2" s="1210"/>
      <c r="N2" s="1210"/>
      <c r="O2" s="1210"/>
      <c r="P2" s="1210"/>
      <c r="Q2" s="1210"/>
      <c r="R2" s="1210"/>
      <c r="S2" s="1210"/>
      <c r="T2" s="1210"/>
      <c r="U2" s="1210"/>
      <c r="V2" s="1210"/>
      <c r="W2" s="1210"/>
      <c r="X2" s="1210"/>
      <c r="Y2" s="1210"/>
      <c r="Z2" s="1210"/>
      <c r="AA2" s="1210"/>
      <c r="AB2" s="1210"/>
      <c r="AC2" s="1210"/>
      <c r="AD2" s="1210"/>
      <c r="AE2" s="1210"/>
      <c r="AF2" s="1210"/>
      <c r="AG2" s="1210"/>
      <c r="AH2" s="1210"/>
      <c r="AI2" s="1210"/>
      <c r="AJ2" s="1211"/>
      <c r="AK2" s="94"/>
    </row>
    <row r="3" spans="1:37" ht="12.95" customHeight="1" x14ac:dyDescent="0.25">
      <c r="A3" s="1200"/>
      <c r="B3" s="1201"/>
      <c r="C3" s="1201"/>
      <c r="D3" s="1201"/>
      <c r="E3" s="1201"/>
      <c r="F3" s="1201"/>
      <c r="G3" s="1201"/>
      <c r="H3" s="1201"/>
      <c r="I3" s="1202"/>
      <c r="J3" s="1212"/>
      <c r="K3" s="1213"/>
      <c r="L3" s="1213"/>
      <c r="M3" s="1213"/>
      <c r="N3" s="1213"/>
      <c r="O3" s="1213"/>
      <c r="P3" s="1213"/>
      <c r="Q3" s="1213"/>
      <c r="R3" s="1213"/>
      <c r="S3" s="1213"/>
      <c r="T3" s="1213"/>
      <c r="U3" s="1213"/>
      <c r="V3" s="1213"/>
      <c r="W3" s="1213"/>
      <c r="X3" s="1213"/>
      <c r="Y3" s="1213"/>
      <c r="Z3" s="1213"/>
      <c r="AA3" s="1213"/>
      <c r="AB3" s="1213"/>
      <c r="AC3" s="1213"/>
      <c r="AD3" s="1213"/>
      <c r="AE3" s="1213"/>
      <c r="AF3" s="1213"/>
      <c r="AG3" s="1213"/>
      <c r="AH3" s="1213"/>
      <c r="AI3" s="1213"/>
      <c r="AJ3" s="1214"/>
      <c r="AK3" s="94"/>
    </row>
    <row r="4" spans="1:37" ht="12.95" customHeight="1" x14ac:dyDescent="0.25">
      <c r="A4" s="1200"/>
      <c r="B4" s="1201"/>
      <c r="C4" s="1201"/>
      <c r="D4" s="1201"/>
      <c r="E4" s="1201"/>
      <c r="F4" s="1201"/>
      <c r="G4" s="1201"/>
      <c r="H4" s="1201"/>
      <c r="I4" s="1202"/>
      <c r="J4" s="1212"/>
      <c r="K4" s="1213"/>
      <c r="L4" s="1213"/>
      <c r="M4" s="1213"/>
      <c r="N4" s="1213"/>
      <c r="O4" s="1213"/>
      <c r="P4" s="1213"/>
      <c r="Q4" s="1213"/>
      <c r="R4" s="1213"/>
      <c r="S4" s="1213"/>
      <c r="T4" s="1213"/>
      <c r="U4" s="1213"/>
      <c r="V4" s="1213"/>
      <c r="W4" s="1213"/>
      <c r="X4" s="1213"/>
      <c r="Y4" s="1213"/>
      <c r="Z4" s="1213"/>
      <c r="AA4" s="1213"/>
      <c r="AB4" s="1213"/>
      <c r="AC4" s="1213"/>
      <c r="AD4" s="1213"/>
      <c r="AE4" s="1213"/>
      <c r="AF4" s="1213"/>
      <c r="AG4" s="1213"/>
      <c r="AH4" s="1213"/>
      <c r="AI4" s="1213"/>
      <c r="AJ4" s="1214"/>
      <c r="AK4" s="94"/>
    </row>
    <row r="5" spans="1:37" ht="12.95" customHeight="1" thickBot="1" x14ac:dyDescent="0.3">
      <c r="A5" s="1200"/>
      <c r="B5" s="1201"/>
      <c r="C5" s="1201"/>
      <c r="D5" s="1201"/>
      <c r="E5" s="1201"/>
      <c r="F5" s="1201"/>
      <c r="G5" s="1201"/>
      <c r="H5" s="1201"/>
      <c r="I5" s="1202"/>
      <c r="J5" s="1215"/>
      <c r="K5" s="1216"/>
      <c r="L5" s="1216"/>
      <c r="M5" s="1216"/>
      <c r="N5" s="1216"/>
      <c r="O5" s="1216"/>
      <c r="P5" s="1216"/>
      <c r="Q5" s="1216"/>
      <c r="R5" s="1216"/>
      <c r="S5" s="1216"/>
      <c r="T5" s="1216"/>
      <c r="U5" s="1216"/>
      <c r="V5" s="1216"/>
      <c r="W5" s="1216"/>
      <c r="X5" s="1216"/>
      <c r="Y5" s="1216"/>
      <c r="Z5" s="1216"/>
      <c r="AA5" s="1216"/>
      <c r="AB5" s="1216"/>
      <c r="AC5" s="1216"/>
      <c r="AD5" s="1216"/>
      <c r="AE5" s="1216"/>
      <c r="AF5" s="1216"/>
      <c r="AG5" s="1216"/>
      <c r="AH5" s="1216"/>
      <c r="AI5" s="1216"/>
      <c r="AJ5" s="1217"/>
      <c r="AK5" s="94"/>
    </row>
    <row r="6" spans="1:37" ht="12.95" customHeight="1" x14ac:dyDescent="0.25">
      <c r="A6" s="1200"/>
      <c r="B6" s="1201"/>
      <c r="C6" s="1201"/>
      <c r="D6" s="1201"/>
      <c r="E6" s="1201"/>
      <c r="F6" s="1201"/>
      <c r="G6" s="1201"/>
      <c r="H6" s="1201"/>
      <c r="I6" s="1202"/>
      <c r="J6" s="1218"/>
      <c r="K6" s="1219"/>
      <c r="L6" s="1219"/>
      <c r="M6" s="1219"/>
      <c r="N6" s="1219"/>
      <c r="O6" s="1219"/>
      <c r="P6" s="1219"/>
      <c r="Q6" s="1219"/>
      <c r="R6" s="1219"/>
      <c r="S6" s="1219"/>
      <c r="T6" s="1219"/>
      <c r="U6" s="1219"/>
      <c r="V6" s="1219"/>
      <c r="W6" s="1219"/>
      <c r="X6" s="1219"/>
      <c r="Y6" s="1219"/>
      <c r="Z6" s="1219"/>
      <c r="AA6" s="1219"/>
      <c r="AB6" s="1219"/>
      <c r="AC6" s="1219"/>
      <c r="AD6" s="1219"/>
      <c r="AE6" s="1219"/>
      <c r="AF6" s="1219"/>
      <c r="AG6" s="1219"/>
      <c r="AH6" s="1219"/>
      <c r="AI6" s="1219"/>
      <c r="AJ6" s="1220"/>
      <c r="AK6" s="94"/>
    </row>
    <row r="7" spans="1:37" ht="12.95" customHeight="1" x14ac:dyDescent="0.25">
      <c r="A7" s="1200"/>
      <c r="B7" s="1201"/>
      <c r="C7" s="1201"/>
      <c r="D7" s="1201"/>
      <c r="E7" s="1201"/>
      <c r="F7" s="1201"/>
      <c r="G7" s="1201"/>
      <c r="H7" s="1201"/>
      <c r="I7" s="1202"/>
      <c r="J7" s="1221"/>
      <c r="K7" s="1222"/>
      <c r="L7" s="1222"/>
      <c r="M7" s="1222"/>
      <c r="N7" s="1222"/>
      <c r="O7" s="1222"/>
      <c r="P7" s="1222"/>
      <c r="Q7" s="1222"/>
      <c r="R7" s="1222"/>
      <c r="S7" s="1222"/>
      <c r="T7" s="1222"/>
      <c r="U7" s="1222"/>
      <c r="V7" s="1222"/>
      <c r="W7" s="1222"/>
      <c r="X7" s="1222"/>
      <c r="Y7" s="1222"/>
      <c r="Z7" s="1222"/>
      <c r="AA7" s="1222"/>
      <c r="AB7" s="1222"/>
      <c r="AC7" s="1222"/>
      <c r="AD7" s="1222"/>
      <c r="AE7" s="1222"/>
      <c r="AF7" s="1222"/>
      <c r="AG7" s="1222"/>
      <c r="AH7" s="1222"/>
      <c r="AI7" s="1222"/>
      <c r="AJ7" s="1223"/>
      <c r="AK7" s="94"/>
    </row>
    <row r="8" spans="1:37" ht="12.95" customHeight="1" thickBot="1" x14ac:dyDescent="0.3">
      <c r="A8" s="1200"/>
      <c r="B8" s="1201"/>
      <c r="C8" s="1201"/>
      <c r="D8" s="1201"/>
      <c r="E8" s="1201"/>
      <c r="F8" s="1201"/>
      <c r="G8" s="1201"/>
      <c r="H8" s="1201"/>
      <c r="I8" s="1202"/>
      <c r="J8" s="1224"/>
      <c r="K8" s="1225"/>
      <c r="L8" s="1225"/>
      <c r="M8" s="1225"/>
      <c r="N8" s="1225"/>
      <c r="O8" s="1225"/>
      <c r="P8" s="1225"/>
      <c r="Q8" s="1225"/>
      <c r="R8" s="1225"/>
      <c r="S8" s="1225"/>
      <c r="T8" s="1225"/>
      <c r="U8" s="1225"/>
      <c r="V8" s="1225"/>
      <c r="W8" s="1225"/>
      <c r="X8" s="1225"/>
      <c r="Y8" s="1225"/>
      <c r="Z8" s="1225"/>
      <c r="AA8" s="1225"/>
      <c r="AB8" s="1225"/>
      <c r="AC8" s="1225"/>
      <c r="AD8" s="1225"/>
      <c r="AE8" s="1225"/>
      <c r="AF8" s="1225"/>
      <c r="AG8" s="1225"/>
      <c r="AH8" s="1225"/>
      <c r="AI8" s="1225"/>
      <c r="AJ8" s="1226"/>
      <c r="AK8" s="94"/>
    </row>
    <row r="9" spans="1:37" ht="12.95" customHeight="1" x14ac:dyDescent="0.25">
      <c r="A9" s="1200"/>
      <c r="B9" s="1201"/>
      <c r="C9" s="1201"/>
      <c r="D9" s="1201"/>
      <c r="E9" s="1201"/>
      <c r="F9" s="1201"/>
      <c r="G9" s="1201"/>
      <c r="H9" s="1201"/>
      <c r="I9" s="1202"/>
      <c r="J9" s="1227"/>
      <c r="K9" s="1219"/>
      <c r="L9" s="1219"/>
      <c r="M9" s="1219"/>
      <c r="N9" s="1219"/>
      <c r="O9" s="1219"/>
      <c r="P9" s="1219"/>
      <c r="Q9" s="1219"/>
      <c r="R9" s="1219"/>
      <c r="S9" s="1219"/>
      <c r="T9" s="1219"/>
      <c r="U9" s="1219"/>
      <c r="V9" s="1219"/>
      <c r="W9" s="1219"/>
      <c r="X9" s="1219"/>
      <c r="Y9" s="1219"/>
      <c r="Z9" s="1219"/>
      <c r="AA9" s="1219"/>
      <c r="AB9" s="1219"/>
      <c r="AC9" s="1219"/>
      <c r="AD9" s="1219"/>
      <c r="AE9" s="1219"/>
      <c r="AF9" s="1219"/>
      <c r="AG9" s="1219"/>
      <c r="AH9" s="1219"/>
      <c r="AI9" s="1219"/>
      <c r="AJ9" s="1220"/>
      <c r="AK9" s="91"/>
    </row>
    <row r="10" spans="1:37" ht="12.95" customHeight="1" x14ac:dyDescent="0.25">
      <c r="A10" s="1200"/>
      <c r="B10" s="1201"/>
      <c r="C10" s="1201"/>
      <c r="D10" s="1201"/>
      <c r="E10" s="1201"/>
      <c r="F10" s="1201"/>
      <c r="G10" s="1201"/>
      <c r="H10" s="1201"/>
      <c r="I10" s="1202"/>
      <c r="J10" s="1221"/>
      <c r="K10" s="1222"/>
      <c r="L10" s="1222"/>
      <c r="M10" s="1222"/>
      <c r="N10" s="1222"/>
      <c r="O10" s="1222"/>
      <c r="P10" s="1222"/>
      <c r="Q10" s="1222"/>
      <c r="R10" s="1222"/>
      <c r="S10" s="1222"/>
      <c r="T10" s="1222"/>
      <c r="U10" s="1222"/>
      <c r="V10" s="1222"/>
      <c r="W10" s="1222"/>
      <c r="X10" s="1222"/>
      <c r="Y10" s="1222"/>
      <c r="Z10" s="1222"/>
      <c r="AA10" s="1222"/>
      <c r="AB10" s="1222"/>
      <c r="AC10" s="1222"/>
      <c r="AD10" s="1222"/>
      <c r="AE10" s="1222"/>
      <c r="AF10" s="1222"/>
      <c r="AG10" s="1222"/>
      <c r="AH10" s="1222"/>
      <c r="AI10" s="1222"/>
      <c r="AJ10" s="1223"/>
      <c r="AK10" s="91"/>
    </row>
    <row r="11" spans="1:37" ht="12.95" customHeight="1" thickBot="1" x14ac:dyDescent="0.3">
      <c r="A11" s="1203"/>
      <c r="B11" s="1204"/>
      <c r="C11" s="1204"/>
      <c r="D11" s="1204"/>
      <c r="E11" s="1204"/>
      <c r="F11" s="1204"/>
      <c r="G11" s="1204"/>
      <c r="H11" s="1204"/>
      <c r="I11" s="1205"/>
      <c r="J11" s="1224"/>
      <c r="K11" s="1225"/>
      <c r="L11" s="1225"/>
      <c r="M11" s="1225"/>
      <c r="N11" s="1225"/>
      <c r="O11" s="1225"/>
      <c r="P11" s="1225"/>
      <c r="Q11" s="1225"/>
      <c r="R11" s="1225"/>
      <c r="S11" s="1225"/>
      <c r="T11" s="1225"/>
      <c r="U11" s="1225"/>
      <c r="V11" s="1225"/>
      <c r="W11" s="1225"/>
      <c r="X11" s="1225"/>
      <c r="Y11" s="1225"/>
      <c r="Z11" s="1225"/>
      <c r="AA11" s="1225"/>
      <c r="AB11" s="1225"/>
      <c r="AC11" s="1225"/>
      <c r="AD11" s="1225"/>
      <c r="AE11" s="1225"/>
      <c r="AF11" s="1225"/>
      <c r="AG11" s="1225"/>
      <c r="AH11" s="1225"/>
      <c r="AI11" s="1225"/>
      <c r="AJ11" s="1226"/>
      <c r="AK11" s="91"/>
    </row>
    <row r="12" spans="1:37" ht="12.75" customHeight="1" x14ac:dyDescent="0.25">
      <c r="A12" s="85"/>
      <c r="B12" s="86"/>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7"/>
      <c r="AK12" s="91"/>
    </row>
    <row r="13" spans="1:37" ht="12.75" customHeight="1" x14ac:dyDescent="0.25">
      <c r="A13" s="92" t="s">
        <v>255</v>
      </c>
      <c r="B13" s="91"/>
      <c r="C13" s="98"/>
      <c r="D13" s="91"/>
      <c r="E13" s="91"/>
      <c r="F13" s="1230" t="str">
        <f>'CARGAR datos'!E19</f>
        <v>-</v>
      </c>
      <c r="G13" s="1230"/>
      <c r="H13" s="1230"/>
      <c r="I13" s="1230"/>
      <c r="J13" s="1230"/>
      <c r="K13" s="1230"/>
      <c r="L13" s="1230"/>
      <c r="M13" s="1230"/>
      <c r="N13" s="1230"/>
      <c r="O13" s="1230"/>
      <c r="P13" s="1230"/>
      <c r="Q13" s="1230"/>
      <c r="R13" s="1230"/>
      <c r="S13" s="1230"/>
      <c r="T13" s="91" t="s">
        <v>256</v>
      </c>
      <c r="U13" s="91"/>
      <c r="V13" s="91"/>
      <c r="W13" s="98"/>
      <c r="X13" s="1230" t="str">
        <f>'CARGAR datos'!E21</f>
        <v>-</v>
      </c>
      <c r="Y13" s="1230"/>
      <c r="Z13" s="1230"/>
      <c r="AA13" s="1230"/>
      <c r="AB13" s="1230"/>
      <c r="AC13" s="1230"/>
      <c r="AD13" s="91" t="s">
        <v>257</v>
      </c>
      <c r="AE13" s="91"/>
      <c r="AF13" s="91"/>
      <c r="AG13" s="91"/>
      <c r="AH13" s="91"/>
      <c r="AI13" s="91"/>
      <c r="AJ13" s="93"/>
      <c r="AK13" s="91"/>
    </row>
    <row r="14" spans="1:37" ht="12.75" customHeight="1" x14ac:dyDescent="0.25">
      <c r="A14" s="92"/>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ht="12.75" customHeight="1" x14ac:dyDescent="0.25">
      <c r="A15" s="92" t="s">
        <v>258</v>
      </c>
      <c r="B15" s="91"/>
      <c r="C15" s="91"/>
      <c r="D15" s="91"/>
      <c r="E15" s="91"/>
      <c r="F15" s="91"/>
      <c r="G15" s="91"/>
      <c r="H15" s="1230" t="str">
        <f>'CARGAR datos'!E24</f>
        <v>-</v>
      </c>
      <c r="I15" s="1230"/>
      <c r="J15" s="1230"/>
      <c r="K15" s="1230"/>
      <c r="L15" s="1230"/>
      <c r="M15" s="1230"/>
      <c r="N15" s="1230"/>
      <c r="O15" s="1230"/>
      <c r="P15" s="1230"/>
      <c r="Q15" s="1230"/>
      <c r="R15" s="1230"/>
      <c r="S15" s="1230"/>
      <c r="T15" s="1230"/>
      <c r="U15" s="1230"/>
      <c r="V15" s="1230"/>
      <c r="W15" s="91" t="s">
        <v>259</v>
      </c>
      <c r="X15" s="91"/>
      <c r="Y15" s="91"/>
      <c r="Z15" s="91"/>
      <c r="AA15" s="1230" t="str">
        <f>'CARGAR datos'!E25</f>
        <v>-</v>
      </c>
      <c r="AB15" s="1230"/>
      <c r="AC15" s="1230"/>
      <c r="AD15" s="1230"/>
      <c r="AE15" s="1230"/>
      <c r="AF15" s="91" t="s">
        <v>260</v>
      </c>
      <c r="AG15" s="91"/>
      <c r="AH15" s="91"/>
      <c r="AI15" s="91"/>
      <c r="AJ15" s="93"/>
      <c r="AK15" s="91"/>
    </row>
    <row r="16" spans="1:37" ht="12.75" customHeight="1" x14ac:dyDescent="0.25">
      <c r="A16" s="92"/>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3"/>
      <c r="AK16" s="91"/>
    </row>
    <row r="17" spans="1:37" ht="12.75" customHeight="1" x14ac:dyDescent="0.25">
      <c r="A17" s="92" t="s">
        <v>261</v>
      </c>
      <c r="B17" s="91"/>
      <c r="C17" s="91"/>
      <c r="D17" s="1230" t="str">
        <f>'CARGAR datos'!K25</f>
        <v>-</v>
      </c>
      <c r="E17" s="1230"/>
      <c r="F17" s="1230"/>
      <c r="G17" s="91" t="s">
        <v>262</v>
      </c>
      <c r="H17" s="91"/>
      <c r="I17" s="91"/>
      <c r="J17" s="91"/>
      <c r="K17" s="91"/>
      <c r="L17" s="91"/>
      <c r="M17" s="91"/>
      <c r="N17" s="91"/>
      <c r="O17" s="1229" t="str">
        <f>'CARGAR datos'!E23</f>
        <v>-</v>
      </c>
      <c r="P17" s="1229"/>
      <c r="Q17" s="1229"/>
      <c r="R17" s="1229"/>
      <c r="S17" s="1229"/>
      <c r="T17" s="1229"/>
      <c r="U17" s="1229"/>
      <c r="V17" s="1229"/>
      <c r="W17" s="1229"/>
      <c r="X17" s="1229"/>
      <c r="Y17" s="1229"/>
      <c r="Z17" s="1229"/>
      <c r="AA17" s="1229"/>
      <c r="AB17" s="1229"/>
      <c r="AC17" s="91" t="s">
        <v>263</v>
      </c>
      <c r="AD17" s="1230" t="str">
        <f>'CARGAR datos'!I23</f>
        <v>-</v>
      </c>
      <c r="AE17" s="1230"/>
      <c r="AF17" s="1230"/>
      <c r="AG17" s="91" t="s">
        <v>264</v>
      </c>
      <c r="AH17" s="91"/>
      <c r="AI17" s="1230" t="str">
        <f>'CARGAR datos'!K23</f>
        <v>-</v>
      </c>
      <c r="AJ17" s="1231"/>
      <c r="AK17" s="91"/>
    </row>
    <row r="18" spans="1:37" ht="12.75" customHeight="1" x14ac:dyDescent="0.25">
      <c r="A18" s="92"/>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3"/>
      <c r="AK18" s="91"/>
    </row>
    <row r="19" spans="1:37" ht="12.75" customHeight="1" x14ac:dyDescent="0.25">
      <c r="A19" s="92" t="s">
        <v>265</v>
      </c>
      <c r="B19" s="91"/>
      <c r="C19" s="1230" t="str">
        <f>'CARGAR datos'!M23</f>
        <v>-</v>
      </c>
      <c r="D19" s="1230"/>
      <c r="E19" s="91" t="s">
        <v>266</v>
      </c>
      <c r="F19" s="91"/>
      <c r="G19" s="91"/>
      <c r="H19" s="91"/>
      <c r="I19" s="91"/>
      <c r="J19" s="91"/>
      <c r="K19" s="1229" t="str">
        <f>'CARGAR datos'!O23</f>
        <v>BAHIA BLANCA</v>
      </c>
      <c r="L19" s="1229"/>
      <c r="M19" s="1229"/>
      <c r="N19" s="1229"/>
      <c r="O19" s="1229"/>
      <c r="P19" s="1229"/>
      <c r="Q19" s="1229"/>
      <c r="R19" s="91" t="s">
        <v>267</v>
      </c>
      <c r="S19" s="91"/>
      <c r="T19" s="91"/>
      <c r="U19" s="91"/>
      <c r="V19" s="91"/>
      <c r="W19" s="1229">
        <f>'CARGAR datos'!Q23</f>
        <v>8000</v>
      </c>
      <c r="X19" s="1232"/>
      <c r="Y19" s="1232"/>
      <c r="Z19" s="91" t="s">
        <v>268</v>
      </c>
      <c r="AA19" s="91"/>
      <c r="AB19" s="91"/>
      <c r="AC19" s="1230" t="str">
        <f>'CARGAR datos'!M25</f>
        <v>-</v>
      </c>
      <c r="AD19" s="1230"/>
      <c r="AE19" s="1230"/>
      <c r="AF19" s="1230"/>
      <c r="AG19" s="1230"/>
      <c r="AH19" s="1230"/>
      <c r="AI19" s="1230"/>
      <c r="AJ19" s="1231"/>
      <c r="AK19" s="98"/>
    </row>
    <row r="20" spans="1:37" ht="12.75" customHeight="1" x14ac:dyDescent="0.25">
      <c r="A20" s="92"/>
      <c r="B20" s="91"/>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3"/>
      <c r="AK20" s="91"/>
    </row>
    <row r="21" spans="1:37" ht="12.75" customHeight="1" x14ac:dyDescent="0.25">
      <c r="A21" s="92" t="s">
        <v>269</v>
      </c>
      <c r="B21" s="91"/>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3"/>
      <c r="AK21" s="91"/>
    </row>
    <row r="22" spans="1:37" ht="12.75" customHeight="1" x14ac:dyDescent="0.25">
      <c r="A22" s="92" t="s">
        <v>270</v>
      </c>
      <c r="B22" s="91"/>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3"/>
      <c r="AK22" s="91"/>
    </row>
    <row r="23" spans="1:37" ht="12.75" customHeight="1" x14ac:dyDescent="0.25">
      <c r="A23" s="92" t="s">
        <v>271</v>
      </c>
      <c r="B23" s="91"/>
      <c r="C23" s="91"/>
      <c r="D23" s="91"/>
      <c r="E23" s="91"/>
      <c r="F23" s="91"/>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3"/>
      <c r="AK23" s="91"/>
    </row>
    <row r="24" spans="1:37" ht="12.75" customHeight="1" thickBot="1" x14ac:dyDescent="0.3">
      <c r="A24" s="92"/>
      <c r="B24" s="91"/>
      <c r="C24" s="91"/>
      <c r="D24" s="91"/>
      <c r="E24" s="91"/>
      <c r="F24" s="91"/>
      <c r="G24" s="91"/>
      <c r="H24" s="91"/>
      <c r="I24" s="91"/>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3"/>
      <c r="AK24" s="91"/>
    </row>
    <row r="25" spans="1:37" ht="12.75" customHeight="1" x14ac:dyDescent="0.25">
      <c r="A25" s="85"/>
      <c r="B25" s="103" t="s">
        <v>272</v>
      </c>
      <c r="C25" s="86"/>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7"/>
      <c r="AK25" s="91"/>
    </row>
    <row r="26" spans="1:37" ht="12.75" customHeight="1" x14ac:dyDescent="0.25">
      <c r="A26" s="92"/>
      <c r="B26" s="91"/>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3"/>
      <c r="AK26" s="91"/>
    </row>
    <row r="27" spans="1:37" ht="12.75" customHeight="1" x14ac:dyDescent="0.25">
      <c r="A27" s="92" t="s">
        <v>273</v>
      </c>
      <c r="B27" s="91"/>
      <c r="C27" s="91"/>
      <c r="D27" s="91"/>
      <c r="E27" s="91"/>
      <c r="F27" s="91"/>
      <c r="G27" s="1228" t="str">
        <f>'CARGAR datos'!E8</f>
        <v>-</v>
      </c>
      <c r="H27" s="1229"/>
      <c r="I27" s="1229"/>
      <c r="J27" s="1229"/>
      <c r="K27" s="1229"/>
      <c r="L27" s="1229"/>
      <c r="M27" s="1229"/>
      <c r="N27" s="1229"/>
      <c r="O27" s="1229"/>
      <c r="P27" s="1229"/>
      <c r="Q27" s="1229"/>
      <c r="R27" s="1229"/>
      <c r="S27" s="1229"/>
      <c r="T27" s="1229"/>
      <c r="U27" s="1229"/>
      <c r="V27" s="91" t="s">
        <v>256</v>
      </c>
      <c r="W27" s="91"/>
      <c r="X27" s="98"/>
      <c r="Y27" s="91"/>
      <c r="Z27" s="1230" t="str">
        <f>'CARGAR datos'!E10</f>
        <v>-</v>
      </c>
      <c r="AA27" s="1230"/>
      <c r="AB27" s="1230"/>
      <c r="AC27" s="1230"/>
      <c r="AD27" s="1230"/>
      <c r="AE27" s="1230"/>
      <c r="AF27" s="1230"/>
      <c r="AG27" s="1230"/>
      <c r="AH27" s="1230"/>
      <c r="AI27" s="98"/>
      <c r="AJ27" s="93"/>
      <c r="AK27" s="91"/>
    </row>
    <row r="28" spans="1:37" ht="12.75" customHeight="1" x14ac:dyDescent="0.25">
      <c r="A28" s="92"/>
      <c r="B28" s="91"/>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104"/>
      <c r="AC28" s="91"/>
      <c r="AD28" s="91"/>
      <c r="AE28" s="91"/>
      <c r="AF28" s="91"/>
      <c r="AG28" s="91"/>
      <c r="AH28" s="91"/>
      <c r="AI28" s="91"/>
      <c r="AJ28" s="93"/>
      <c r="AK28" s="91"/>
    </row>
    <row r="29" spans="1:37" ht="12.75" customHeight="1" x14ac:dyDescent="0.25">
      <c r="A29" s="92" t="s">
        <v>274</v>
      </c>
      <c r="B29" s="91"/>
      <c r="C29" s="91"/>
      <c r="D29" s="91"/>
      <c r="E29" s="91"/>
      <c r="F29" s="91"/>
      <c r="G29" s="91"/>
      <c r="H29" s="1229" t="str">
        <f>'CARGAR datos'!E16</f>
        <v>-</v>
      </c>
      <c r="I29" s="1229"/>
      <c r="J29" s="1229"/>
      <c r="K29" s="1229"/>
      <c r="L29" s="1229"/>
      <c r="M29" s="1229"/>
      <c r="N29" s="1229"/>
      <c r="O29" s="1229"/>
      <c r="P29" s="1229"/>
      <c r="Q29" s="1229"/>
      <c r="R29" s="1229"/>
      <c r="S29" s="1229"/>
      <c r="T29" s="1229"/>
      <c r="U29" s="1229"/>
      <c r="V29" s="91" t="s">
        <v>263</v>
      </c>
      <c r="W29" s="1230" t="str">
        <f>'CARGAR datos'!I16</f>
        <v>-</v>
      </c>
      <c r="X29" s="1230"/>
      <c r="Y29" s="1230"/>
      <c r="Z29" s="1230"/>
      <c r="AA29" s="91" t="s">
        <v>264</v>
      </c>
      <c r="AB29" s="91"/>
      <c r="AC29" s="1230" t="str">
        <f>'CARGAR datos'!K16</f>
        <v>-</v>
      </c>
      <c r="AD29" s="1230"/>
      <c r="AE29" s="1230"/>
      <c r="AF29" s="91" t="s">
        <v>265</v>
      </c>
      <c r="AG29" s="91"/>
      <c r="AH29" s="1230" t="str">
        <f>'CARGAR datos'!M16</f>
        <v>-</v>
      </c>
      <c r="AI29" s="1230"/>
      <c r="AJ29" s="1231"/>
      <c r="AK29" s="91"/>
    </row>
    <row r="30" spans="1:37" ht="12.75" customHeight="1" x14ac:dyDescent="0.25">
      <c r="A30" s="92"/>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3"/>
      <c r="AK30" s="91"/>
    </row>
    <row r="31" spans="1:37" ht="12.75" customHeight="1" x14ac:dyDescent="0.25">
      <c r="A31" s="92" t="s">
        <v>275</v>
      </c>
      <c r="B31" s="91"/>
      <c r="C31" s="91"/>
      <c r="D31" s="91"/>
      <c r="E31" s="91"/>
      <c r="F31" s="1230" t="str">
        <f>'CARGAR datos'!O16</f>
        <v>BAHIA BLANCA</v>
      </c>
      <c r="G31" s="1230"/>
      <c r="H31" s="1230"/>
      <c r="I31" s="1230"/>
      <c r="J31" s="1230"/>
      <c r="K31" s="1230"/>
      <c r="L31" s="1230"/>
      <c r="M31" s="1230"/>
      <c r="N31" s="1230"/>
      <c r="O31" s="91" t="s">
        <v>267</v>
      </c>
      <c r="P31" s="91"/>
      <c r="Q31" s="91"/>
      <c r="R31" s="91"/>
      <c r="S31" s="91"/>
      <c r="T31" s="1230">
        <f>'CARGAR datos'!Q16</f>
        <v>8000</v>
      </c>
      <c r="U31" s="1230"/>
      <c r="V31" s="1230"/>
      <c r="W31" s="1230"/>
      <c r="X31" s="91" t="s">
        <v>276</v>
      </c>
      <c r="Y31" s="91"/>
      <c r="Z31" s="91"/>
      <c r="AA31" s="91"/>
      <c r="AB31" s="1229" t="str">
        <f>'CARGAR datos'!E13</f>
        <v>-</v>
      </c>
      <c r="AC31" s="1229"/>
      <c r="AD31" s="1229"/>
      <c r="AE31" s="1229"/>
      <c r="AF31" s="1229"/>
      <c r="AG31" s="1229"/>
      <c r="AH31" s="1229"/>
      <c r="AI31" s="1229"/>
      <c r="AJ31" s="1233"/>
      <c r="AK31" s="98"/>
    </row>
    <row r="32" spans="1:37" ht="12.75" customHeight="1" x14ac:dyDescent="0.25">
      <c r="A32" s="92"/>
      <c r="B32" s="91"/>
      <c r="C32" s="91"/>
      <c r="D32" s="91"/>
      <c r="E32" s="91"/>
      <c r="F32" s="99"/>
      <c r="G32" s="99"/>
      <c r="H32" s="99"/>
      <c r="I32" s="99"/>
      <c r="J32" s="99"/>
      <c r="K32" s="99"/>
      <c r="L32" s="99"/>
      <c r="M32" s="99"/>
      <c r="N32" s="99"/>
      <c r="O32" s="91"/>
      <c r="P32" s="91"/>
      <c r="Q32" s="91"/>
      <c r="R32" s="91"/>
      <c r="S32" s="91"/>
      <c r="T32" s="99"/>
      <c r="U32" s="99"/>
      <c r="V32" s="99"/>
      <c r="W32" s="99"/>
      <c r="X32" s="91"/>
      <c r="Y32" s="91"/>
      <c r="Z32" s="91"/>
      <c r="AA32" s="91"/>
      <c r="AB32" s="100"/>
      <c r="AC32" s="100"/>
      <c r="AD32" s="100"/>
      <c r="AE32" s="100"/>
      <c r="AF32" s="100"/>
      <c r="AG32" s="100"/>
      <c r="AH32" s="100"/>
      <c r="AI32" s="100"/>
      <c r="AJ32" s="105"/>
      <c r="AK32" s="98"/>
    </row>
    <row r="33" spans="1:37" ht="12.75" customHeight="1" x14ac:dyDescent="0.25">
      <c r="A33" s="928" t="s">
        <v>277</v>
      </c>
      <c r="B33" s="929"/>
      <c r="C33" s="929"/>
      <c r="D33" s="1230" t="str">
        <f>'CARGAR datos'!E14</f>
        <v>-</v>
      </c>
      <c r="E33" s="1230"/>
      <c r="F33" s="1230"/>
      <c r="G33" s="1230"/>
      <c r="H33" s="1230"/>
      <c r="I33" s="1230"/>
      <c r="J33" s="1230"/>
      <c r="K33" s="1230"/>
      <c r="L33" s="1230"/>
      <c r="M33" s="1230"/>
      <c r="N33" s="1230"/>
      <c r="O33" s="1230"/>
      <c r="P33" s="1230"/>
      <c r="Q33" s="1230"/>
      <c r="R33" s="1230"/>
      <c r="S33" s="1230"/>
      <c r="T33" s="1230"/>
      <c r="U33" s="1230"/>
      <c r="V33" s="1230"/>
      <c r="W33" s="98"/>
      <c r="X33" s="98"/>
      <c r="Y33" s="98"/>
      <c r="Z33" s="98"/>
      <c r="AA33" s="98"/>
      <c r="AB33" s="98"/>
      <c r="AC33" s="98"/>
      <c r="AD33" s="98"/>
      <c r="AE33" s="98"/>
      <c r="AF33" s="98"/>
      <c r="AG33" s="98"/>
      <c r="AH33" s="98"/>
      <c r="AI33" s="98"/>
      <c r="AJ33" s="107"/>
      <c r="AK33" s="98"/>
    </row>
    <row r="34" spans="1:37" ht="12.75" customHeight="1" thickBot="1" x14ac:dyDescent="0.3">
      <c r="A34" s="92"/>
      <c r="B34" s="91"/>
      <c r="C34" s="91"/>
      <c r="D34" s="91"/>
      <c r="E34" s="91"/>
      <c r="F34" s="91"/>
      <c r="G34" s="91"/>
      <c r="H34" s="91"/>
      <c r="I34" s="91"/>
      <c r="J34" s="91"/>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3"/>
      <c r="AK34" s="91"/>
    </row>
    <row r="35" spans="1:37" ht="12.75" customHeight="1" x14ac:dyDescent="0.25">
      <c r="A35" s="85"/>
      <c r="B35" s="103" t="s">
        <v>278</v>
      </c>
      <c r="C35" s="86"/>
      <c r="D35" s="86"/>
      <c r="E35" s="86"/>
      <c r="F35" s="86"/>
      <c r="G35" s="86"/>
      <c r="H35" s="86"/>
      <c r="I35" s="86"/>
      <c r="J35" s="86"/>
      <c r="K35" s="86"/>
      <c r="L35" s="86"/>
      <c r="M35" s="86"/>
      <c r="N35" s="86"/>
      <c r="O35" s="86"/>
      <c r="P35" s="86"/>
      <c r="Q35" s="86"/>
      <c r="R35" s="86"/>
      <c r="S35" s="86"/>
      <c r="T35" s="86"/>
      <c r="U35" s="86"/>
      <c r="V35" s="86"/>
      <c r="W35" s="86"/>
      <c r="X35" s="86"/>
      <c r="Y35" s="86"/>
      <c r="Z35" s="86"/>
      <c r="AA35" s="86"/>
      <c r="AB35" s="86"/>
      <c r="AC35" s="86"/>
      <c r="AD35" s="86"/>
      <c r="AE35" s="86"/>
      <c r="AF35" s="86"/>
      <c r="AG35" s="86"/>
      <c r="AH35" s="86"/>
      <c r="AI35" s="86"/>
      <c r="AJ35" s="87"/>
      <c r="AK35" s="91"/>
    </row>
    <row r="36" spans="1:37" ht="12.75" customHeight="1" x14ac:dyDescent="0.25">
      <c r="A36" s="92"/>
      <c r="B36" s="98"/>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3"/>
      <c r="AK36" s="91"/>
    </row>
    <row r="37" spans="1:37" ht="12.75" customHeight="1" x14ac:dyDescent="0.25">
      <c r="A37" s="928" t="s">
        <v>275</v>
      </c>
      <c r="B37" s="929"/>
      <c r="C37" s="929"/>
      <c r="D37" s="929"/>
      <c r="E37" s="929"/>
      <c r="F37" s="1230" t="str">
        <f>'CARGAR datos'!E31</f>
        <v>BAHIA BLANCA</v>
      </c>
      <c r="G37" s="1230"/>
      <c r="H37" s="1230"/>
      <c r="I37" s="1230"/>
      <c r="J37" s="1230"/>
      <c r="K37" s="1230"/>
      <c r="L37" s="1230"/>
      <c r="M37" s="98"/>
      <c r="N37" s="929" t="s">
        <v>279</v>
      </c>
      <c r="O37" s="929"/>
      <c r="P37" s="929"/>
      <c r="Q37" s="1230" t="str">
        <f>'CARGAR datos'!J31</f>
        <v>BAHIA BLANCA</v>
      </c>
      <c r="R37" s="1230"/>
      <c r="S37" s="1230"/>
      <c r="T37" s="1230"/>
      <c r="U37" s="1230"/>
      <c r="V37" s="1230"/>
      <c r="W37" s="1230"/>
      <c r="X37" s="1230"/>
      <c r="Y37" s="929" t="s">
        <v>280</v>
      </c>
      <c r="Z37" s="929"/>
      <c r="AA37" s="929"/>
      <c r="AB37" s="1230" t="str">
        <f>'CARGAR datos'!O31</f>
        <v>BUENOS AIRES</v>
      </c>
      <c r="AC37" s="1230"/>
      <c r="AD37" s="1230"/>
      <c r="AE37" s="1230"/>
      <c r="AF37" s="1230"/>
      <c r="AG37" s="1230"/>
      <c r="AH37" s="1230"/>
      <c r="AI37" s="1230"/>
      <c r="AJ37" s="93"/>
      <c r="AK37" s="91"/>
    </row>
    <row r="38" spans="1:37" ht="12.75" customHeight="1" x14ac:dyDescent="0.25">
      <c r="A38" s="92"/>
      <c r="B38" s="91"/>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3"/>
      <c r="AK38" s="91"/>
    </row>
    <row r="39" spans="1:37" ht="12.75" customHeight="1" x14ac:dyDescent="0.25">
      <c r="A39" s="928" t="s">
        <v>281</v>
      </c>
      <c r="B39" s="929"/>
      <c r="C39" s="929"/>
      <c r="D39" s="929"/>
      <c r="E39" s="929"/>
      <c r="F39" s="1230" t="str">
        <f>'CARGAR datos'!F32</f>
        <v>-</v>
      </c>
      <c r="G39" s="1230"/>
      <c r="H39" s="1230"/>
      <c r="I39" s="929" t="s">
        <v>282</v>
      </c>
      <c r="J39" s="929"/>
      <c r="K39" s="929"/>
      <c r="L39" s="1230" t="str">
        <f>'CARGAR datos'!H32</f>
        <v>-</v>
      </c>
      <c r="M39" s="1230"/>
      <c r="N39" s="1230"/>
      <c r="O39" s="929" t="s">
        <v>283</v>
      </c>
      <c r="P39" s="929"/>
      <c r="Q39" s="929"/>
      <c r="R39" s="1230" t="str">
        <f>'CARGAR datos'!J32</f>
        <v>-</v>
      </c>
      <c r="S39" s="1230"/>
      <c r="T39" s="1230"/>
      <c r="U39" s="929" t="s">
        <v>284</v>
      </c>
      <c r="V39" s="929"/>
      <c r="W39" s="929"/>
      <c r="X39" s="1230" t="str">
        <f>'CARGAR datos'!L32</f>
        <v>-</v>
      </c>
      <c r="Y39" s="1230"/>
      <c r="Z39" s="1230"/>
      <c r="AA39" s="929" t="s">
        <v>285</v>
      </c>
      <c r="AB39" s="929"/>
      <c r="AC39" s="929"/>
      <c r="AD39" s="1230" t="str">
        <f>'CARGAR datos'!O32</f>
        <v>-</v>
      </c>
      <c r="AE39" s="1230"/>
      <c r="AF39" s="1230"/>
      <c r="AG39" s="1230"/>
      <c r="AH39" s="1230"/>
      <c r="AI39" s="1230"/>
      <c r="AJ39" s="107"/>
      <c r="AK39" s="91"/>
    </row>
    <row r="40" spans="1:37" ht="12.75" customHeight="1" x14ac:dyDescent="0.25">
      <c r="A40" s="92"/>
      <c r="B40" s="91"/>
      <c r="C40" s="99"/>
      <c r="D40" s="99"/>
      <c r="E40" s="91"/>
      <c r="F40" s="91"/>
      <c r="G40" s="99"/>
      <c r="H40" s="99"/>
      <c r="I40" s="91"/>
      <c r="J40" s="91"/>
      <c r="K40" s="99"/>
      <c r="L40" s="99"/>
      <c r="M40" s="91"/>
      <c r="N40" s="91"/>
      <c r="O40" s="99"/>
      <c r="P40" s="99"/>
      <c r="Q40" s="91"/>
      <c r="R40" s="91"/>
      <c r="S40" s="98"/>
      <c r="T40" s="98"/>
      <c r="U40" s="98"/>
      <c r="V40" s="104"/>
      <c r="W40" s="104"/>
      <c r="X40" s="99"/>
      <c r="Y40" s="99"/>
      <c r="Z40" s="99"/>
      <c r="AA40" s="99"/>
      <c r="AB40" s="99"/>
      <c r="AC40" s="99"/>
      <c r="AD40" s="99"/>
      <c r="AE40" s="99"/>
      <c r="AF40" s="99"/>
      <c r="AG40" s="91"/>
      <c r="AH40" s="99"/>
      <c r="AI40" s="99"/>
      <c r="AJ40" s="101"/>
      <c r="AK40" s="91"/>
    </row>
    <row r="41" spans="1:37" ht="12.75" customHeight="1" x14ac:dyDescent="0.25">
      <c r="A41" s="928" t="s">
        <v>286</v>
      </c>
      <c r="B41" s="929"/>
      <c r="C41" s="1230" t="str">
        <f>'CARGAR datos'!E30</f>
        <v>-</v>
      </c>
      <c r="D41" s="1230"/>
      <c r="E41" s="1230"/>
      <c r="F41" s="1230"/>
      <c r="G41" s="1230"/>
      <c r="H41" s="1230"/>
      <c r="I41" s="1230"/>
      <c r="J41" s="1230"/>
      <c r="K41" s="1230"/>
      <c r="L41" s="1230"/>
      <c r="M41" s="91" t="s">
        <v>164</v>
      </c>
      <c r="N41" s="1230" t="str">
        <f>'CARGAR datos'!I30</f>
        <v>-</v>
      </c>
      <c r="O41" s="1230"/>
      <c r="P41" s="1230"/>
      <c r="Q41" s="929" t="s">
        <v>264</v>
      </c>
      <c r="R41" s="929"/>
      <c r="S41" s="1230" t="str">
        <f>'CARGAR datos'!K30</f>
        <v>-</v>
      </c>
      <c r="T41" s="1230"/>
      <c r="U41" s="929" t="s">
        <v>287</v>
      </c>
      <c r="V41" s="929"/>
      <c r="W41" s="929"/>
      <c r="X41" s="929"/>
      <c r="Y41" s="929"/>
      <c r="Z41" s="1230" t="str">
        <f>'CARGAR datos'!M30</f>
        <v>-</v>
      </c>
      <c r="AA41" s="1230"/>
      <c r="AB41" s="1230"/>
      <c r="AC41" s="929" t="s">
        <v>288</v>
      </c>
      <c r="AD41" s="929"/>
      <c r="AE41" s="929"/>
      <c r="AF41" s="1230" t="str">
        <f>'CARGAR datos'!P30</f>
        <v>-</v>
      </c>
      <c r="AG41" s="1230"/>
      <c r="AH41" s="1230"/>
      <c r="AI41" s="1230"/>
      <c r="AJ41" s="1231"/>
      <c r="AK41" s="91"/>
    </row>
    <row r="42" spans="1:37" ht="12.75" customHeight="1" x14ac:dyDescent="0.25">
      <c r="A42" s="106"/>
      <c r="B42" s="104"/>
      <c r="C42" s="104"/>
      <c r="D42" s="104"/>
      <c r="E42" s="104"/>
      <c r="F42" s="104"/>
      <c r="G42" s="104"/>
      <c r="H42" s="104"/>
      <c r="I42" s="104"/>
      <c r="J42" s="104"/>
      <c r="K42" s="104"/>
      <c r="L42" s="104"/>
      <c r="M42" s="91"/>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8"/>
      <c r="AK42" s="91"/>
    </row>
    <row r="43" spans="1:37" ht="12.75" customHeight="1" x14ac:dyDescent="0.25">
      <c r="A43" s="92" t="s">
        <v>289</v>
      </c>
      <c r="B43" s="91"/>
      <c r="C43" s="1230" t="str">
        <f>'CARGAR datos'!E33</f>
        <v>-</v>
      </c>
      <c r="D43" s="1230"/>
      <c r="E43" s="1230"/>
      <c r="F43" s="1230"/>
      <c r="G43" s="1230"/>
      <c r="H43" s="1230"/>
      <c r="I43" s="1230"/>
      <c r="J43" s="1230"/>
      <c r="K43" s="1230"/>
      <c r="L43" s="1230"/>
      <c r="M43" s="1230"/>
      <c r="N43" s="1230"/>
      <c r="O43" s="1230"/>
      <c r="P43" s="1230"/>
      <c r="Q43" s="104" t="s">
        <v>64</v>
      </c>
      <c r="R43" s="1230" t="str">
        <f>'CARGAR datos'!I33</f>
        <v>-</v>
      </c>
      <c r="S43" s="1230"/>
      <c r="T43" s="1230"/>
      <c r="U43" s="1230"/>
      <c r="V43" s="1230"/>
      <c r="W43" s="1230"/>
      <c r="X43" s="1230"/>
      <c r="Y43" s="1230"/>
      <c r="Z43" s="1230"/>
      <c r="AA43" s="1230"/>
      <c r="AB43" s="1230"/>
      <c r="AC43" s="1230"/>
      <c r="AD43" s="1230"/>
      <c r="AE43" s="1230"/>
      <c r="AF43" s="91"/>
      <c r="AG43" s="91"/>
      <c r="AH43" s="91"/>
      <c r="AI43" s="91"/>
      <c r="AJ43" s="93"/>
      <c r="AK43" s="91"/>
    </row>
    <row r="44" spans="1:37" ht="12.75" customHeight="1" x14ac:dyDescent="0.25">
      <c r="A44" s="92"/>
      <c r="B44" s="91"/>
      <c r="C44" s="91"/>
      <c r="D44" s="91"/>
      <c r="E44" s="91"/>
      <c r="F44" s="91"/>
      <c r="G44" s="91"/>
      <c r="H44" s="91"/>
      <c r="I44" s="91"/>
      <c r="J44" s="91"/>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3"/>
      <c r="AK44" s="91"/>
    </row>
    <row r="45" spans="1:37" ht="13.5" customHeight="1" thickBot="1" x14ac:dyDescent="0.3">
      <c r="A45" s="95" t="s">
        <v>290</v>
      </c>
      <c r="B45" s="96"/>
      <c r="C45" s="96"/>
      <c r="D45" s="96"/>
      <c r="E45" s="96"/>
      <c r="F45" s="96"/>
      <c r="G45" s="96"/>
      <c r="H45" s="96"/>
      <c r="I45" s="96"/>
      <c r="J45" s="96"/>
      <c r="K45" s="96"/>
      <c r="L45" s="1234" t="str">
        <f>'CARGAR datos'!F55</f>
        <v>-</v>
      </c>
      <c r="M45" s="1234"/>
      <c r="N45" s="1234"/>
      <c r="O45" s="1234"/>
      <c r="P45" s="1234"/>
      <c r="Q45" s="1234"/>
      <c r="R45" s="1234"/>
      <c r="S45" s="1234"/>
      <c r="T45" s="1234"/>
      <c r="U45" s="1234"/>
      <c r="V45" s="1234"/>
      <c r="W45" s="1234"/>
      <c r="X45" s="96" t="s">
        <v>291</v>
      </c>
      <c r="Y45" s="96"/>
      <c r="Z45" s="1234" t="str">
        <f>'CARGAR datos'!H55</f>
        <v>-</v>
      </c>
      <c r="AA45" s="1234"/>
      <c r="AB45" s="1234"/>
      <c r="AC45" s="1234"/>
      <c r="AD45" s="96" t="s">
        <v>292</v>
      </c>
      <c r="AE45" s="96"/>
      <c r="AF45" s="1234" t="str">
        <f>'CARGAR datos'!J55</f>
        <v>-</v>
      </c>
      <c r="AG45" s="1234"/>
      <c r="AH45" s="1234"/>
      <c r="AI45" s="1234"/>
      <c r="AJ45" s="1235"/>
      <c r="AK45" s="98"/>
    </row>
    <row r="46" spans="1:37" ht="12.75" customHeight="1" x14ac:dyDescent="0.25">
      <c r="A46" s="85"/>
      <c r="B46" s="1236" t="s">
        <v>293</v>
      </c>
      <c r="C46" s="1236"/>
      <c r="D46" s="1236"/>
      <c r="E46" s="1236"/>
      <c r="F46" s="1236"/>
      <c r="G46" s="1236"/>
      <c r="H46" s="1236"/>
      <c r="I46" s="1236"/>
      <c r="J46" s="1236"/>
      <c r="K46" s="1236"/>
      <c r="L46" s="1236"/>
      <c r="M46" s="1236"/>
      <c r="N46" s="1236"/>
      <c r="O46" s="1236"/>
      <c r="P46" s="86"/>
      <c r="Q46" s="86"/>
      <c r="R46" s="86"/>
      <c r="S46" s="86"/>
      <c r="T46" s="86"/>
      <c r="U46" s="86"/>
      <c r="V46" s="86"/>
      <c r="W46" s="86"/>
      <c r="X46" s="86"/>
      <c r="Y46" s="86"/>
      <c r="Z46" s="86"/>
      <c r="AA46" s="86"/>
      <c r="AB46" s="86"/>
      <c r="AC46" s="86"/>
      <c r="AD46" s="86"/>
      <c r="AE46" s="86"/>
      <c r="AF46" s="86"/>
      <c r="AG46" s="86"/>
      <c r="AH46" s="86"/>
      <c r="AI46" s="86"/>
      <c r="AJ46" s="87"/>
      <c r="AK46" s="91"/>
    </row>
    <row r="47" spans="1:37" ht="12.75" customHeight="1" x14ac:dyDescent="0.25">
      <c r="A47" s="92"/>
      <c r="B47" s="91"/>
      <c r="C47" s="91"/>
      <c r="D47" s="91"/>
      <c r="E47" s="91"/>
      <c r="F47" s="91"/>
      <c r="G47" s="91"/>
      <c r="H47" s="91"/>
      <c r="I47" s="91"/>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3"/>
      <c r="AK47" s="91"/>
    </row>
    <row r="48" spans="1:37" ht="27" customHeight="1" x14ac:dyDescent="0.4">
      <c r="A48" s="110" t="s">
        <v>294</v>
      </c>
      <c r="B48" s="91"/>
      <c r="C48" s="91"/>
      <c r="D48" s="91"/>
      <c r="E48" s="91"/>
      <c r="F48" s="91"/>
      <c r="G48" s="91"/>
      <c r="H48" s="91"/>
      <c r="I48" s="91"/>
      <c r="J48" s="91"/>
      <c r="K48" s="1237" t="str">
        <f>'CARGAR datos'!E47</f>
        <v>-</v>
      </c>
      <c r="L48" s="1237"/>
      <c r="M48" s="1237"/>
      <c r="N48" s="1237"/>
      <c r="O48" s="1237"/>
      <c r="P48" s="387" t="s">
        <v>73</v>
      </c>
      <c r="Q48" s="91"/>
      <c r="R48" s="91"/>
      <c r="S48" s="91"/>
      <c r="T48" s="91"/>
      <c r="U48" s="91"/>
      <c r="V48" s="91"/>
      <c r="W48" s="91"/>
      <c r="X48" s="91"/>
      <c r="Y48" s="91"/>
      <c r="Z48" s="91"/>
      <c r="AA48" s="91"/>
      <c r="AB48" s="91"/>
      <c r="AC48" s="91"/>
      <c r="AD48" s="91"/>
      <c r="AE48" s="91"/>
      <c r="AF48" s="91"/>
      <c r="AG48" s="91"/>
      <c r="AH48" s="91"/>
      <c r="AI48" s="91"/>
      <c r="AJ48" s="93"/>
      <c r="AK48" s="91"/>
    </row>
    <row r="49" spans="1:37" ht="18" x14ac:dyDescent="0.25">
      <c r="A49" s="92"/>
      <c r="B49" s="91"/>
      <c r="C49" s="91"/>
      <c r="D49" s="91"/>
      <c r="E49" s="91"/>
      <c r="F49" s="91"/>
      <c r="G49" s="91"/>
      <c r="H49" s="91"/>
      <c r="I49" s="91"/>
      <c r="J49" s="91"/>
      <c r="K49" s="111"/>
      <c r="L49" s="111"/>
      <c r="M49" s="111"/>
      <c r="N49" s="91"/>
      <c r="O49" s="91"/>
      <c r="P49" s="91"/>
      <c r="Q49" s="91"/>
      <c r="R49" s="91"/>
      <c r="S49" s="91"/>
      <c r="T49" s="91"/>
      <c r="U49" s="91"/>
      <c r="V49" s="91"/>
      <c r="W49" s="91"/>
      <c r="X49" s="91"/>
      <c r="Y49" s="91"/>
      <c r="Z49" s="91"/>
      <c r="AA49" s="91"/>
      <c r="AB49" s="91"/>
      <c r="AC49" s="91"/>
      <c r="AD49" s="91"/>
      <c r="AE49" s="91"/>
      <c r="AF49" s="91"/>
      <c r="AG49" s="91"/>
      <c r="AH49" s="91"/>
      <c r="AI49" s="91"/>
      <c r="AJ49" s="93"/>
      <c r="AK49" s="91"/>
    </row>
    <row r="50" spans="1:37" ht="27" customHeight="1" x14ac:dyDescent="0.25">
      <c r="A50" s="110" t="s">
        <v>295</v>
      </c>
      <c r="B50" s="112"/>
      <c r="C50" s="112"/>
      <c r="D50" s="112"/>
      <c r="E50" s="1244" t="str">
        <f>'CARGAR datos'!E50</f>
        <v>-</v>
      </c>
      <c r="F50" s="1244"/>
      <c r="G50" s="112" t="s">
        <v>296</v>
      </c>
      <c r="H50" s="112"/>
      <c r="I50" s="112"/>
      <c r="J50" s="1244" t="str">
        <f>'CARGAR datos'!E52</f>
        <v>-</v>
      </c>
      <c r="K50" s="1244"/>
      <c r="L50" s="112"/>
      <c r="M50" s="112"/>
      <c r="N50" s="112"/>
      <c r="O50" s="112" t="s">
        <v>297</v>
      </c>
      <c r="P50" s="113"/>
      <c r="Q50" s="113"/>
      <c r="R50" s="112"/>
      <c r="S50" s="1244" t="str">
        <f>'CARGAR datos'!I50</f>
        <v>-</v>
      </c>
      <c r="T50" s="1244"/>
      <c r="U50" s="112" t="s">
        <v>298</v>
      </c>
      <c r="V50" s="112"/>
      <c r="W50" s="112"/>
      <c r="X50" s="112"/>
      <c r="Y50" s="1244" t="str">
        <f>'CARGAR datos'!I51</f>
        <v>-</v>
      </c>
      <c r="Z50" s="1244"/>
      <c r="AA50" s="112" t="s">
        <v>299</v>
      </c>
      <c r="AB50" s="112"/>
      <c r="AC50" s="112"/>
      <c r="AD50" s="112"/>
      <c r="AE50" s="112"/>
      <c r="AF50" s="1244" t="str">
        <f>'CARGAR datos'!I52</f>
        <v>-</v>
      </c>
      <c r="AG50" s="1244"/>
      <c r="AH50" s="112"/>
      <c r="AI50" s="112"/>
      <c r="AJ50" s="114"/>
      <c r="AK50" s="112"/>
    </row>
    <row r="51" spans="1:37" ht="12.75" customHeight="1" x14ac:dyDescent="0.25">
      <c r="A51" s="92"/>
      <c r="B51" s="91"/>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3"/>
      <c r="AK51" s="91"/>
    </row>
    <row r="52" spans="1:37" ht="12.75" customHeight="1" x14ac:dyDescent="0.25">
      <c r="A52" s="115" t="s">
        <v>718</v>
      </c>
      <c r="B52" s="91"/>
      <c r="C52" s="91"/>
      <c r="D52" s="91"/>
      <c r="E52" s="91"/>
      <c r="F52" s="91"/>
      <c r="G52" s="91"/>
      <c r="H52" s="91"/>
      <c r="I52" s="91"/>
      <c r="J52" s="91"/>
      <c r="K52" s="91"/>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3"/>
      <c r="AK52" s="91"/>
    </row>
    <row r="53" spans="1:37" ht="12.75" customHeight="1" x14ac:dyDescent="0.25">
      <c r="A53" s="388" t="s">
        <v>603</v>
      </c>
      <c r="B53" s="91"/>
      <c r="C53" s="91"/>
      <c r="D53" s="91"/>
      <c r="E53" s="91"/>
      <c r="F53" s="91"/>
      <c r="G53" s="91"/>
      <c r="H53" s="91"/>
      <c r="I53" s="91"/>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1"/>
      <c r="AI53" s="91"/>
      <c r="AJ53" s="93"/>
      <c r="AK53" s="91"/>
    </row>
    <row r="54" spans="1:37" ht="12.75" customHeight="1" x14ac:dyDescent="0.25">
      <c r="A54" s="388" t="s">
        <v>604</v>
      </c>
      <c r="B54" s="91"/>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3"/>
      <c r="AK54" s="91"/>
    </row>
    <row r="55" spans="1:37" ht="12.75" customHeight="1" x14ac:dyDescent="0.25">
      <c r="A55" s="92" t="s">
        <v>300</v>
      </c>
      <c r="B55" s="91"/>
      <c r="C55" s="91"/>
      <c r="D55" s="91"/>
      <c r="E55" s="91"/>
      <c r="F55" s="1245" t="str">
        <f>'CARGAR datos'!C54</f>
        <v>-</v>
      </c>
      <c r="G55" s="1245"/>
      <c r="H55" s="1245"/>
      <c r="I55" s="1245"/>
      <c r="J55" s="1245"/>
      <c r="K55" s="1245"/>
      <c r="L55" s="1245"/>
      <c r="M55" s="1245"/>
      <c r="N55" s="1245"/>
      <c r="O55" s="1245"/>
      <c r="P55" s="1245"/>
      <c r="Q55" s="1245"/>
      <c r="R55" s="1245"/>
      <c r="S55" s="1245"/>
      <c r="T55" s="1245"/>
      <c r="U55" s="1245"/>
      <c r="V55" s="1245"/>
      <c r="W55" s="1245"/>
      <c r="X55" s="1245"/>
      <c r="Y55" s="1245"/>
      <c r="Z55" s="1245"/>
      <c r="AA55" s="1245"/>
      <c r="AB55" s="1245"/>
      <c r="AC55" s="1245"/>
      <c r="AD55" s="1245"/>
      <c r="AE55" s="1245"/>
      <c r="AF55" s="1245"/>
      <c r="AG55" s="1245"/>
      <c r="AH55" s="1245"/>
      <c r="AI55" s="1245"/>
      <c r="AJ55" s="117"/>
      <c r="AK55" s="91"/>
    </row>
    <row r="56" spans="1:37" ht="12.75" customHeight="1" x14ac:dyDescent="0.25">
      <c r="A56" s="92"/>
      <c r="B56" s="91"/>
      <c r="C56" s="91"/>
      <c r="D56" s="91"/>
      <c r="E56" s="91"/>
      <c r="F56" s="1245"/>
      <c r="G56" s="1245"/>
      <c r="H56" s="1245"/>
      <c r="I56" s="1245"/>
      <c r="J56" s="1245"/>
      <c r="K56" s="1245"/>
      <c r="L56" s="1245"/>
      <c r="M56" s="1245"/>
      <c r="N56" s="1245"/>
      <c r="O56" s="1245"/>
      <c r="P56" s="1245"/>
      <c r="Q56" s="1245"/>
      <c r="R56" s="1245"/>
      <c r="S56" s="1245"/>
      <c r="T56" s="1245"/>
      <c r="U56" s="1245"/>
      <c r="V56" s="1245"/>
      <c r="W56" s="1245"/>
      <c r="X56" s="1245"/>
      <c r="Y56" s="1245"/>
      <c r="Z56" s="1245"/>
      <c r="AA56" s="1245"/>
      <c r="AB56" s="1245"/>
      <c r="AC56" s="1245"/>
      <c r="AD56" s="1245"/>
      <c r="AE56" s="1245"/>
      <c r="AF56" s="1245"/>
      <c r="AG56" s="1245"/>
      <c r="AH56" s="1245"/>
      <c r="AI56" s="1245"/>
      <c r="AJ56" s="107"/>
      <c r="AK56" s="91"/>
    </row>
    <row r="57" spans="1:37" ht="12.75" customHeight="1" thickBot="1" x14ac:dyDescent="0.3">
      <c r="A57" s="95"/>
      <c r="B57" s="96"/>
      <c r="C57" s="96"/>
      <c r="D57" s="96"/>
      <c r="E57" s="96"/>
      <c r="F57" s="302"/>
      <c r="G57" s="302"/>
      <c r="H57" s="302"/>
      <c r="I57" s="302"/>
      <c r="J57" s="302"/>
      <c r="K57" s="302"/>
      <c r="L57" s="302"/>
      <c r="M57" s="302"/>
      <c r="N57" s="302"/>
      <c r="O57" s="302"/>
      <c r="P57" s="302"/>
      <c r="Q57" s="302"/>
      <c r="R57" s="302"/>
      <c r="S57" s="302"/>
      <c r="T57" s="302"/>
      <c r="U57" s="302"/>
      <c r="V57" s="302"/>
      <c r="W57" s="302"/>
      <c r="X57" s="302"/>
      <c r="Y57" s="302"/>
      <c r="Z57" s="302"/>
      <c r="AA57" s="302"/>
      <c r="AB57" s="302"/>
      <c r="AC57" s="302"/>
      <c r="AD57" s="302"/>
      <c r="AE57" s="302"/>
      <c r="AF57" s="302"/>
      <c r="AG57" s="302"/>
      <c r="AH57" s="302"/>
      <c r="AI57" s="302"/>
      <c r="AJ57" s="303"/>
      <c r="AK57" s="91"/>
    </row>
    <row r="58" spans="1:37" ht="12.75" customHeight="1" x14ac:dyDescent="0.25">
      <c r="A58" s="1238" t="s">
        <v>301</v>
      </c>
      <c r="B58" s="1239"/>
      <c r="C58" s="1239"/>
      <c r="D58" s="1239"/>
      <c r="E58" s="1239"/>
      <c r="F58" s="1239"/>
      <c r="G58" s="1239"/>
      <c r="H58" s="1239"/>
      <c r="I58" s="1240"/>
      <c r="J58" s="1238" t="s">
        <v>302</v>
      </c>
      <c r="K58" s="1239"/>
      <c r="L58" s="1239"/>
      <c r="M58" s="1239"/>
      <c r="N58" s="1239"/>
      <c r="O58" s="1239"/>
      <c r="P58" s="1239"/>
      <c r="Q58" s="1239"/>
      <c r="R58" s="1240"/>
      <c r="S58" s="1238" t="s">
        <v>304</v>
      </c>
      <c r="T58" s="1239"/>
      <c r="U58" s="1239"/>
      <c r="V58" s="1239"/>
      <c r="W58" s="1239"/>
      <c r="X58" s="1239"/>
      <c r="Y58" s="1239"/>
      <c r="Z58" s="1239"/>
      <c r="AA58" s="1240"/>
      <c r="AB58" s="1238" t="s">
        <v>303</v>
      </c>
      <c r="AC58" s="1239"/>
      <c r="AD58" s="1239"/>
      <c r="AE58" s="1239"/>
      <c r="AF58" s="1239"/>
      <c r="AG58" s="1239"/>
      <c r="AH58" s="1239"/>
      <c r="AI58" s="1239"/>
      <c r="AJ58" s="1240"/>
      <c r="AK58" s="91"/>
    </row>
    <row r="59" spans="1:37" ht="12.75" customHeight="1" x14ac:dyDescent="0.25">
      <c r="A59" s="1241"/>
      <c r="B59" s="1242"/>
      <c r="C59" s="1242"/>
      <c r="D59" s="1242"/>
      <c r="E59" s="1242"/>
      <c r="F59" s="1242"/>
      <c r="G59" s="1242"/>
      <c r="H59" s="1242"/>
      <c r="I59" s="1243"/>
      <c r="J59" s="1241"/>
      <c r="K59" s="1242"/>
      <c r="L59" s="1242"/>
      <c r="M59" s="1242"/>
      <c r="N59" s="1242"/>
      <c r="O59" s="1242"/>
      <c r="P59" s="1242"/>
      <c r="Q59" s="1242"/>
      <c r="R59" s="1243"/>
      <c r="S59" s="1241"/>
      <c r="T59" s="1242"/>
      <c r="U59" s="1242"/>
      <c r="V59" s="1242"/>
      <c r="W59" s="1242"/>
      <c r="X59" s="1242"/>
      <c r="Y59" s="1242"/>
      <c r="Z59" s="1242"/>
      <c r="AA59" s="1243"/>
      <c r="AB59" s="1241"/>
      <c r="AC59" s="1242"/>
      <c r="AD59" s="1242"/>
      <c r="AE59" s="1242"/>
      <c r="AF59" s="1242"/>
      <c r="AG59" s="1242"/>
      <c r="AH59" s="1242"/>
      <c r="AI59" s="1242"/>
      <c r="AJ59" s="1243"/>
      <c r="AK59" s="91"/>
    </row>
    <row r="60" spans="1:37" ht="12.75" customHeight="1" x14ac:dyDescent="0.25">
      <c r="A60" s="1255">
        <f>'CARGAR datos'!I10</f>
        <v>0</v>
      </c>
      <c r="B60" s="1256"/>
      <c r="C60" s="1256"/>
      <c r="D60" s="1256"/>
      <c r="E60" s="1256"/>
      <c r="F60" s="1256"/>
      <c r="G60" s="1256"/>
      <c r="H60" s="1256"/>
      <c r="I60" s="1257"/>
      <c r="J60" s="1255">
        <f>'CARGAR datos'!L10</f>
        <v>0</v>
      </c>
      <c r="K60" s="1256"/>
      <c r="L60" s="1256"/>
      <c r="M60" s="1256"/>
      <c r="N60" s="1256"/>
      <c r="O60" s="1256"/>
      <c r="P60" s="1256"/>
      <c r="Q60" s="1256"/>
      <c r="R60" s="1257"/>
      <c r="S60" s="92"/>
      <c r="T60" s="91"/>
      <c r="U60" s="91"/>
      <c r="V60" s="91"/>
      <c r="W60" s="91"/>
      <c r="X60" s="91"/>
      <c r="Y60" s="91"/>
      <c r="Z60" s="91"/>
      <c r="AA60" s="93"/>
      <c r="AB60" s="92"/>
      <c r="AC60" s="91"/>
      <c r="AD60" s="91"/>
      <c r="AE60" s="91"/>
      <c r="AF60" s="91"/>
      <c r="AG60" s="91"/>
      <c r="AH60" s="91"/>
      <c r="AI60" s="91"/>
      <c r="AJ60" s="93"/>
      <c r="AK60" s="91"/>
    </row>
    <row r="61" spans="1:37" ht="12.75" customHeight="1" x14ac:dyDescent="0.25">
      <c r="A61" s="1255"/>
      <c r="B61" s="1256"/>
      <c r="C61" s="1256"/>
      <c r="D61" s="1256"/>
      <c r="E61" s="1256"/>
      <c r="F61" s="1256"/>
      <c r="G61" s="1256"/>
      <c r="H61" s="1256"/>
      <c r="I61" s="1257"/>
      <c r="J61" s="1255"/>
      <c r="K61" s="1256"/>
      <c r="L61" s="1256"/>
      <c r="M61" s="1256"/>
      <c r="N61" s="1256"/>
      <c r="O61" s="1256"/>
      <c r="P61" s="1256"/>
      <c r="Q61" s="1256"/>
      <c r="R61" s="1257"/>
      <c r="S61" s="92"/>
      <c r="T61" s="91"/>
      <c r="U61" s="91"/>
      <c r="V61" s="91"/>
      <c r="W61" s="91"/>
      <c r="X61" s="91"/>
      <c r="Y61" s="91"/>
      <c r="Z61" s="91"/>
      <c r="AA61" s="93"/>
      <c r="AB61" s="92"/>
      <c r="AC61" s="91"/>
      <c r="AD61" s="91"/>
      <c r="AE61" s="91"/>
      <c r="AF61" s="91"/>
      <c r="AG61" s="91"/>
      <c r="AH61" s="91"/>
      <c r="AI61" s="91"/>
      <c r="AJ61" s="93"/>
      <c r="AK61" s="91"/>
    </row>
    <row r="62" spans="1:37" ht="12.75" customHeight="1" x14ac:dyDescent="0.25">
      <c r="A62" s="1255"/>
      <c r="B62" s="1256"/>
      <c r="C62" s="1256"/>
      <c r="D62" s="1256"/>
      <c r="E62" s="1256"/>
      <c r="F62" s="1256"/>
      <c r="G62" s="1256"/>
      <c r="H62" s="1256"/>
      <c r="I62" s="1257"/>
      <c r="J62" s="1255"/>
      <c r="K62" s="1256"/>
      <c r="L62" s="1256"/>
      <c r="M62" s="1256"/>
      <c r="N62" s="1256"/>
      <c r="O62" s="1256"/>
      <c r="P62" s="1256"/>
      <c r="Q62" s="1256"/>
      <c r="R62" s="1257"/>
      <c r="S62" s="92"/>
      <c r="T62" s="91"/>
      <c r="U62" s="91"/>
      <c r="V62" s="91"/>
      <c r="W62" s="91"/>
      <c r="X62" s="91"/>
      <c r="Y62" s="91"/>
      <c r="Z62" s="91"/>
      <c r="AA62" s="93"/>
      <c r="AB62" s="92"/>
      <c r="AC62" s="91"/>
      <c r="AD62" s="91"/>
      <c r="AE62" s="91"/>
      <c r="AF62" s="91"/>
      <c r="AG62" s="91"/>
      <c r="AH62" s="91"/>
      <c r="AI62" s="91"/>
      <c r="AJ62" s="93"/>
      <c r="AK62" s="91"/>
    </row>
    <row r="63" spans="1:37" ht="12.75" customHeight="1" x14ac:dyDescent="0.25">
      <c r="A63" s="1255"/>
      <c r="B63" s="1256"/>
      <c r="C63" s="1256"/>
      <c r="D63" s="1256"/>
      <c r="E63" s="1256"/>
      <c r="F63" s="1256"/>
      <c r="G63" s="1256"/>
      <c r="H63" s="1256"/>
      <c r="I63" s="1257"/>
      <c r="J63" s="1255"/>
      <c r="K63" s="1256"/>
      <c r="L63" s="1256"/>
      <c r="M63" s="1256"/>
      <c r="N63" s="1256"/>
      <c r="O63" s="1256"/>
      <c r="P63" s="1256"/>
      <c r="Q63" s="1256"/>
      <c r="R63" s="1257"/>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255"/>
      <c r="B64" s="1256"/>
      <c r="C64" s="1256"/>
      <c r="D64" s="1256"/>
      <c r="E64" s="1256"/>
      <c r="F64" s="1256"/>
      <c r="G64" s="1256"/>
      <c r="H64" s="1256"/>
      <c r="I64" s="1257"/>
      <c r="J64" s="1255"/>
      <c r="K64" s="1256"/>
      <c r="L64" s="1256"/>
      <c r="M64" s="1256"/>
      <c r="N64" s="1256"/>
      <c r="O64" s="1256"/>
      <c r="P64" s="1256"/>
      <c r="Q64" s="1256"/>
      <c r="R64" s="1257"/>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250" t="str">
        <f>'CARGAR datos'!E19</f>
        <v>-</v>
      </c>
      <c r="B65" s="1251"/>
      <c r="C65" s="1251"/>
      <c r="D65" s="1251"/>
      <c r="E65" s="1251"/>
      <c r="F65" s="1251"/>
      <c r="G65" s="1251"/>
      <c r="H65" s="1251"/>
      <c r="I65" s="1252"/>
      <c r="J65" s="1253" t="str">
        <f>'CARGAR datos'!E8</f>
        <v>-</v>
      </c>
      <c r="K65" s="1248"/>
      <c r="L65" s="1248"/>
      <c r="M65" s="1248"/>
      <c r="N65" s="1248"/>
      <c r="O65" s="1248"/>
      <c r="P65" s="1248"/>
      <c r="Q65" s="1248"/>
      <c r="R65" s="1254"/>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92"/>
      <c r="B66" s="91"/>
      <c r="C66" s="1247" t="str">
        <f>'CARGAR datos'!E25</f>
        <v>-</v>
      </c>
      <c r="D66" s="1247"/>
      <c r="E66" s="1247"/>
      <c r="F66" s="1247"/>
      <c r="G66" s="1247"/>
      <c r="H66" s="91"/>
      <c r="I66" s="93"/>
      <c r="J66" s="106"/>
      <c r="K66" s="1248" t="str">
        <f>'CARGAR datos'!E10</f>
        <v>-</v>
      </c>
      <c r="L66" s="1248"/>
      <c r="M66" s="1248"/>
      <c r="N66" s="1248"/>
      <c r="O66" s="1248"/>
      <c r="P66" s="1248"/>
      <c r="Q66" s="1248"/>
      <c r="R66" s="108"/>
      <c r="S66" s="92"/>
      <c r="T66" s="91"/>
      <c r="U66" s="91"/>
      <c r="V66" s="91"/>
      <c r="W66" s="91"/>
      <c r="X66" s="91"/>
      <c r="Y66" s="91"/>
      <c r="Z66" s="91"/>
      <c r="AA66" s="93"/>
      <c r="AB66" s="92"/>
      <c r="AC66" s="91"/>
      <c r="AD66" s="91"/>
      <c r="AE66" s="91"/>
      <c r="AF66" s="91"/>
      <c r="AG66" s="91"/>
      <c r="AH66" s="91"/>
      <c r="AI66" s="91"/>
      <c r="AJ66" s="93"/>
      <c r="AK66" s="91"/>
    </row>
    <row r="67" spans="1:37" ht="12.75" customHeight="1" thickBot="1" x14ac:dyDescent="0.3">
      <c r="A67" s="95"/>
      <c r="B67" s="119" t="s">
        <v>305</v>
      </c>
      <c r="C67" s="96"/>
      <c r="D67" s="96"/>
      <c r="E67" s="1249">
        <f>'CARGAR datos'!Z25</f>
        <v>46204</v>
      </c>
      <c r="F67" s="1249"/>
      <c r="G67" s="1249"/>
      <c r="H67" s="1249"/>
      <c r="I67" s="97"/>
      <c r="J67" s="95"/>
      <c r="K67" s="119" t="s">
        <v>305</v>
      </c>
      <c r="L67" s="96"/>
      <c r="M67" s="96"/>
      <c r="N67" s="1249">
        <f>'CARGAR datos'!Z25</f>
        <v>46204</v>
      </c>
      <c r="O67" s="1249"/>
      <c r="P67" s="1249"/>
      <c r="Q67" s="1249"/>
      <c r="R67" s="97"/>
      <c r="S67" s="95"/>
      <c r="T67" s="119" t="s">
        <v>305</v>
      </c>
      <c r="U67" s="96"/>
      <c r="V67" s="96"/>
      <c r="W67" s="1246"/>
      <c r="X67" s="1246"/>
      <c r="Y67" s="1246"/>
      <c r="Z67" s="1246"/>
      <c r="AA67" s="97"/>
      <c r="AB67" s="95"/>
      <c r="AC67" s="119" t="s">
        <v>305</v>
      </c>
      <c r="AD67" s="96"/>
      <c r="AE67" s="96"/>
      <c r="AF67" s="1246"/>
      <c r="AG67" s="1246"/>
      <c r="AH67" s="1246"/>
      <c r="AI67" s="1246"/>
      <c r="AJ67" s="97"/>
      <c r="AK67" s="91"/>
    </row>
    <row r="68" spans="1:37" x14ac:dyDescent="0.25">
      <c r="A68" s="91"/>
      <c r="B68" s="91"/>
      <c r="C68" s="91"/>
      <c r="D68" s="91"/>
      <c r="E68" s="91"/>
      <c r="F68" s="91"/>
      <c r="G68" s="91"/>
      <c r="H68" s="91"/>
      <c r="I68" s="91"/>
      <c r="J68" s="91"/>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row>
  </sheetData>
  <sheetProtection selectLockedCells="1"/>
  <mergeCells count="81">
    <mergeCell ref="A65:I65"/>
    <mergeCell ref="J65:R65"/>
    <mergeCell ref="A60:I64"/>
    <mergeCell ref="J60:R64"/>
    <mergeCell ref="W67:Z67"/>
    <mergeCell ref="AF67:AI67"/>
    <mergeCell ref="C66:G66"/>
    <mergeCell ref="K66:Q66"/>
    <mergeCell ref="E67:H67"/>
    <mergeCell ref="N67:Q67"/>
    <mergeCell ref="A58:I59"/>
    <mergeCell ref="J58:R59"/>
    <mergeCell ref="S58:AA59"/>
    <mergeCell ref="AB58:AJ59"/>
    <mergeCell ref="Y50:Z50"/>
    <mergeCell ref="E50:F50"/>
    <mergeCell ref="J50:K50"/>
    <mergeCell ref="S50:T50"/>
    <mergeCell ref="AF50:AG50"/>
    <mergeCell ref="F55:AI56"/>
    <mergeCell ref="L45:W45"/>
    <mergeCell ref="Z45:AC45"/>
    <mergeCell ref="AF45:AJ45"/>
    <mergeCell ref="B46:O46"/>
    <mergeCell ref="K48:O48"/>
    <mergeCell ref="U41:Y41"/>
    <mergeCell ref="Z41:AB41"/>
    <mergeCell ref="AC41:AE41"/>
    <mergeCell ref="AF41:AJ41"/>
    <mergeCell ref="C43:P43"/>
    <mergeCell ref="R43:AE43"/>
    <mergeCell ref="A41:B41"/>
    <mergeCell ref="C41:L41"/>
    <mergeCell ref="N41:P41"/>
    <mergeCell ref="Q41:R41"/>
    <mergeCell ref="S41:T41"/>
    <mergeCell ref="Y37:AA37"/>
    <mergeCell ref="AB37:AI37"/>
    <mergeCell ref="A39:E39"/>
    <mergeCell ref="F39:H39"/>
    <mergeCell ref="I39:K39"/>
    <mergeCell ref="L39:N39"/>
    <mergeCell ref="O39:Q39"/>
    <mergeCell ref="R39:T39"/>
    <mergeCell ref="U39:W39"/>
    <mergeCell ref="X39:Z39"/>
    <mergeCell ref="AA39:AC39"/>
    <mergeCell ref="AD39:AI39"/>
    <mergeCell ref="A33:C33"/>
    <mergeCell ref="D33:V33"/>
    <mergeCell ref="A37:E37"/>
    <mergeCell ref="F37:L37"/>
    <mergeCell ref="N37:P37"/>
    <mergeCell ref="Q37:X37"/>
    <mergeCell ref="H29:U29"/>
    <mergeCell ref="W29:Z29"/>
    <mergeCell ref="AC29:AE29"/>
    <mergeCell ref="AH29:AJ29"/>
    <mergeCell ref="F31:N31"/>
    <mergeCell ref="T31:W31"/>
    <mergeCell ref="AB31:AJ31"/>
    <mergeCell ref="AI17:AJ17"/>
    <mergeCell ref="C19:D19"/>
    <mergeCell ref="K19:Q19"/>
    <mergeCell ref="W19:Y19"/>
    <mergeCell ref="AC19:AJ19"/>
    <mergeCell ref="G27:U27"/>
    <mergeCell ref="Z27:AH27"/>
    <mergeCell ref="F13:S13"/>
    <mergeCell ref="X13:AC13"/>
    <mergeCell ref="H15:V15"/>
    <mergeCell ref="AA15:AE15"/>
    <mergeCell ref="D17:F17"/>
    <mergeCell ref="O17:AB17"/>
    <mergeCell ref="AD17:AF17"/>
    <mergeCell ref="A1:I11"/>
    <mergeCell ref="J1:S1"/>
    <mergeCell ref="T1:AJ1"/>
    <mergeCell ref="J2:AJ5"/>
    <mergeCell ref="J6:AJ8"/>
    <mergeCell ref="J9:AJ11"/>
  </mergeCells>
  <conditionalFormatting sqref="F13:S13 A15 H15 AA15:AE15 D17:F17 O17 AI17 C19:D19 K19 W19 AC19:AK19 G27 Z27 H29 W29 AC29 AH29 F31:F32 T31:W32 AB31:AK32 AK33 L39 X39:X40 C40:D40 G40:H40 K40:L40 O40:P40 S40 C43:P43 R43:AE43 L45 Z45 AF45 K48:O48 E50:F50 J50:K50 S50:T50 Y50:Z50 AF50:AG50 A65 C66:G66 K66:Q66 E67:H67 N67:Q67">
    <cfRule type="cellIs" dxfId="41" priority="4" stopIfTrue="1" operator="equal">
      <formula>0</formula>
    </cfRule>
  </conditionalFormatting>
  <conditionalFormatting sqref="X13">
    <cfRule type="cellIs" dxfId="40" priority="2" stopIfTrue="1" operator="equal">
      <formula>0</formula>
    </cfRule>
  </conditionalFormatting>
  <conditionalFormatting sqref="AB37">
    <cfRule type="cellIs" dxfId="39" priority="1" stopIfTrue="1" operator="equal">
      <formula>0</formula>
    </cfRule>
  </conditionalFormatting>
  <conditionalFormatting sqref="AD17">
    <cfRule type="cellIs" dxfId="38" priority="3" stopIfTrue="1" operator="equal">
      <formula>0</formula>
    </cfRule>
  </conditionalFormatting>
  <printOptions horizontalCentered="1" verticalCentered="1"/>
  <pageMargins left="0.6692913385826772" right="0.31496062992125984" top="0.51181102362204722" bottom="0.59055118110236227" header="0.43307086614173229" footer="0.51181102362204722"/>
  <pageSetup paperSize="9" scale="8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E4DC2-07F2-46D9-951D-7357F2A5EAA3}">
  <sheetPr>
    <tabColor rgb="FFC0C0C0"/>
    <pageSetUpPr fitToPage="1"/>
  </sheetPr>
  <dimension ref="A1:S68"/>
  <sheetViews>
    <sheetView showZeros="0" zoomScaleNormal="100" workbookViewId="0">
      <selection activeCell="J15" sqref="J15:K15"/>
    </sheetView>
  </sheetViews>
  <sheetFormatPr baseColWidth="10" defaultRowHeight="15" x14ac:dyDescent="0.25"/>
  <cols>
    <col min="1" max="2" width="5.7109375" customWidth="1"/>
    <col min="3" max="3" width="14.5703125" customWidth="1"/>
    <col min="4" max="4" width="5.28515625" customWidth="1"/>
    <col min="5" max="5" width="8.42578125" customWidth="1"/>
    <col min="6" max="6" width="6.42578125" customWidth="1"/>
    <col min="7" max="7" width="4.5703125" customWidth="1"/>
    <col min="8" max="8" width="10.42578125" customWidth="1"/>
    <col min="9" max="9" width="7" customWidth="1"/>
    <col min="10" max="10" width="6.42578125" customWidth="1"/>
    <col min="11" max="11" width="7" customWidth="1"/>
    <col min="12" max="12" width="9.140625" customWidth="1"/>
    <col min="13" max="13" width="6.5703125" customWidth="1"/>
    <col min="14" max="14" width="5.42578125" customWidth="1"/>
    <col min="15" max="15" width="7" customWidth="1"/>
  </cols>
  <sheetData>
    <row r="1" spans="1:19" ht="15.75" thickBot="1" x14ac:dyDescent="0.3">
      <c r="A1" s="467"/>
      <c r="B1" s="468"/>
      <c r="C1" s="468"/>
      <c r="D1" s="468"/>
      <c r="E1" s="468"/>
      <c r="F1" s="468"/>
      <c r="G1" s="468"/>
      <c r="H1" s="468"/>
      <c r="I1" s="468"/>
      <c r="J1" s="468"/>
      <c r="K1" s="468"/>
      <c r="L1" s="468"/>
      <c r="M1" s="468"/>
      <c r="N1" s="469"/>
    </row>
    <row r="2" spans="1:19" x14ac:dyDescent="0.25">
      <c r="A2" s="470"/>
      <c r="B2" s="1271"/>
      <c r="C2" s="1272"/>
      <c r="D2" s="1272"/>
      <c r="E2" s="1272"/>
      <c r="F2" s="1272"/>
      <c r="G2" s="1272"/>
      <c r="H2" s="1272"/>
      <c r="I2" s="1272"/>
      <c r="J2" s="1272"/>
      <c r="K2" s="1272"/>
      <c r="L2" s="1272"/>
      <c r="M2" s="1273"/>
      <c r="N2" s="471"/>
    </row>
    <row r="3" spans="1:19" x14ac:dyDescent="0.25">
      <c r="A3" s="470"/>
      <c r="B3" s="1274"/>
      <c r="C3" s="1275"/>
      <c r="D3" s="1275"/>
      <c r="E3" s="1275"/>
      <c r="F3" s="1275"/>
      <c r="G3" s="1275"/>
      <c r="H3" s="1275"/>
      <c r="I3" s="1275"/>
      <c r="J3" s="1275"/>
      <c r="K3" s="1275"/>
      <c r="L3" s="1275"/>
      <c r="M3" s="1276"/>
      <c r="N3" s="471"/>
    </row>
    <row r="4" spans="1:19" x14ac:dyDescent="0.25">
      <c r="A4" s="470"/>
      <c r="B4" s="1274"/>
      <c r="C4" s="1275"/>
      <c r="D4" s="1275"/>
      <c r="E4" s="1275"/>
      <c r="F4" s="1275"/>
      <c r="G4" s="1275"/>
      <c r="H4" s="1275"/>
      <c r="I4" s="1275"/>
      <c r="J4" s="1275"/>
      <c r="K4" s="1275"/>
      <c r="L4" s="1275"/>
      <c r="M4" s="1276"/>
      <c r="N4" s="471"/>
    </row>
    <row r="5" spans="1:19" x14ac:dyDescent="0.25">
      <c r="A5" s="470"/>
      <c r="B5" s="1274"/>
      <c r="C5" s="1275"/>
      <c r="D5" s="1275"/>
      <c r="E5" s="1275"/>
      <c r="F5" s="1275"/>
      <c r="G5" s="1275"/>
      <c r="H5" s="1275"/>
      <c r="I5" s="1275"/>
      <c r="J5" s="1275"/>
      <c r="K5" s="1275"/>
      <c r="L5" s="1275"/>
      <c r="M5" s="1276"/>
      <c r="N5" s="471"/>
    </row>
    <row r="6" spans="1:19" x14ac:dyDescent="0.25">
      <c r="A6" s="470"/>
      <c r="B6" s="1274"/>
      <c r="C6" s="1275"/>
      <c r="D6" s="1275"/>
      <c r="E6" s="1275"/>
      <c r="F6" s="1275"/>
      <c r="G6" s="1275"/>
      <c r="H6" s="1275"/>
      <c r="I6" s="1275"/>
      <c r="J6" s="1275"/>
      <c r="K6" s="1275"/>
      <c r="L6" s="1275"/>
      <c r="M6" s="1276"/>
      <c r="N6" s="471"/>
    </row>
    <row r="7" spans="1:19" x14ac:dyDescent="0.25">
      <c r="A7" s="470"/>
      <c r="B7" s="472"/>
      <c r="C7" s="473"/>
      <c r="D7" s="473"/>
      <c r="E7" s="473"/>
      <c r="F7" s="473"/>
      <c r="G7" s="473"/>
      <c r="H7" s="473"/>
      <c r="I7" s="473"/>
      <c r="J7" s="473"/>
      <c r="K7" s="473"/>
      <c r="L7" s="473"/>
      <c r="M7" s="474"/>
      <c r="N7" s="471"/>
    </row>
    <row r="8" spans="1:19" ht="18" x14ac:dyDescent="0.25">
      <c r="A8" s="470"/>
      <c r="B8" s="1277" t="s">
        <v>684</v>
      </c>
      <c r="C8" s="1278"/>
      <c r="D8" s="1278"/>
      <c r="E8" s="1278"/>
      <c r="F8" s="1278"/>
      <c r="G8" s="1278"/>
      <c r="H8" s="1278"/>
      <c r="I8" s="1278"/>
      <c r="J8" s="1278"/>
      <c r="K8" s="1278"/>
      <c r="L8" s="1278"/>
      <c r="M8" s="1279"/>
      <c r="N8" s="471"/>
    </row>
    <row r="9" spans="1:19" ht="15.75" thickBot="1" x14ac:dyDescent="0.3">
      <c r="A9" s="470"/>
      <c r="B9" s="475"/>
      <c r="C9" s="476"/>
      <c r="D9" s="476"/>
      <c r="E9" s="476"/>
      <c r="F9" s="476"/>
      <c r="G9" s="476"/>
      <c r="H9" s="476"/>
      <c r="I9" s="476"/>
      <c r="J9" s="476"/>
      <c r="K9" s="476"/>
      <c r="L9" s="476"/>
      <c r="M9" s="477"/>
      <c r="N9" s="471"/>
    </row>
    <row r="10" spans="1:19" x14ac:dyDescent="0.25">
      <c r="A10" s="487"/>
      <c r="B10" s="488"/>
      <c r="C10" s="488"/>
      <c r="D10" s="488"/>
      <c r="E10" s="488"/>
      <c r="F10" s="488"/>
      <c r="G10" s="488"/>
      <c r="H10" s="488"/>
      <c r="I10" s="488"/>
      <c r="J10" s="488"/>
      <c r="K10" s="488"/>
      <c r="L10" s="488"/>
      <c r="M10" s="488"/>
      <c r="N10" s="489"/>
      <c r="O10" s="490"/>
    </row>
    <row r="11" spans="1:19" x14ac:dyDescent="0.25">
      <c r="A11" s="487"/>
      <c r="B11" s="478" t="s">
        <v>685</v>
      </c>
      <c r="C11" s="488"/>
      <c r="D11" s="1270" t="str">
        <f>'CARGAR datos'!E5</f>
        <v>BAHIA BLANCA</v>
      </c>
      <c r="E11" s="1270"/>
      <c r="F11" s="1270"/>
      <c r="G11" s="488" t="s">
        <v>686</v>
      </c>
      <c r="H11" s="1280" t="str">
        <f>'CARGAR datos'!E8</f>
        <v>-</v>
      </c>
      <c r="I11" s="1281"/>
      <c r="J11" s="1281"/>
      <c r="K11" s="1281"/>
      <c r="L11" s="1281"/>
      <c r="M11" s="1281"/>
      <c r="N11" s="489"/>
      <c r="O11" s="490"/>
    </row>
    <row r="12" spans="1:19" x14ac:dyDescent="0.25">
      <c r="A12" s="487"/>
      <c r="B12" s="488" t="s">
        <v>687</v>
      </c>
      <c r="C12" s="1270">
        <f>'CARGAR datos'!I5</f>
        <v>1</v>
      </c>
      <c r="D12" s="1270"/>
      <c r="E12" s="488" t="s">
        <v>688</v>
      </c>
      <c r="F12" s="488"/>
      <c r="G12" s="1281">
        <f>'CARGAR datos'!L5</f>
        <v>7</v>
      </c>
      <c r="H12" s="1281"/>
      <c r="I12" s="478" t="s">
        <v>160</v>
      </c>
      <c r="J12" s="1270">
        <f>'CARGAR datos'!N5</f>
        <v>2026</v>
      </c>
      <c r="K12" s="1270"/>
      <c r="L12" s="1270"/>
      <c r="M12" s="1270"/>
      <c r="N12" s="489"/>
      <c r="O12" s="490"/>
    </row>
    <row r="13" spans="1:19" x14ac:dyDescent="0.25">
      <c r="A13" s="487"/>
      <c r="B13" s="488" t="s">
        <v>689</v>
      </c>
      <c r="C13" s="488"/>
      <c r="D13" s="488"/>
      <c r="E13" s="488"/>
      <c r="F13" s="488"/>
      <c r="G13" s="488"/>
      <c r="H13" s="488"/>
      <c r="I13" s="488"/>
      <c r="J13" s="488"/>
      <c r="K13" s="488"/>
      <c r="L13" s="488"/>
      <c r="M13" s="488"/>
      <c r="N13" s="489"/>
      <c r="O13" s="490"/>
    </row>
    <row r="14" spans="1:19" ht="15.75" thickBot="1" x14ac:dyDescent="0.3">
      <c r="A14" s="487"/>
      <c r="B14" s="488" t="s">
        <v>690</v>
      </c>
      <c r="C14" s="488"/>
      <c r="D14" s="488"/>
      <c r="E14" s="488"/>
      <c r="F14" s="488"/>
      <c r="G14" s="488"/>
      <c r="H14" s="488"/>
      <c r="I14" s="488"/>
      <c r="J14" s="488"/>
      <c r="K14" s="488"/>
      <c r="L14" s="488"/>
      <c r="M14" s="488"/>
      <c r="N14" s="489"/>
      <c r="O14" s="490"/>
    </row>
    <row r="15" spans="1:19" ht="15.75" thickBot="1" x14ac:dyDescent="0.3">
      <c r="A15" s="487"/>
      <c r="B15" s="488" t="s">
        <v>691</v>
      </c>
      <c r="C15" s="488"/>
      <c r="D15" s="488"/>
      <c r="E15" s="488"/>
      <c r="F15" s="488"/>
      <c r="G15" s="488"/>
      <c r="H15" s="488"/>
      <c r="I15" s="488"/>
      <c r="J15" s="1285" t="s">
        <v>977</v>
      </c>
      <c r="K15" s="1285"/>
      <c r="L15" s="488" t="s">
        <v>169</v>
      </c>
      <c r="M15" s="488"/>
      <c r="N15" s="489"/>
      <c r="O15" s="490"/>
      <c r="Q15" s="1282" t="s">
        <v>713</v>
      </c>
      <c r="R15" s="1283"/>
      <c r="S15" s="1284"/>
    </row>
    <row r="16" spans="1:19" x14ac:dyDescent="0.25">
      <c r="A16" s="487"/>
      <c r="B16" s="488"/>
      <c r="C16" s="488"/>
      <c r="D16" s="488"/>
      <c r="E16" s="488"/>
      <c r="F16" s="488"/>
      <c r="G16" s="488"/>
      <c r="H16" s="488"/>
      <c r="I16" s="488"/>
      <c r="J16" s="488"/>
      <c r="K16" s="488"/>
      <c r="L16" s="488"/>
      <c r="M16" s="488"/>
      <c r="N16" s="489"/>
      <c r="O16" s="490"/>
    </row>
    <row r="17" spans="1:15" x14ac:dyDescent="0.25">
      <c r="A17" s="487"/>
      <c r="B17" s="1258" t="s">
        <v>65</v>
      </c>
      <c r="C17" s="1259"/>
      <c r="D17" s="1259"/>
      <c r="E17" s="1259"/>
      <c r="F17" s="1259"/>
      <c r="G17" s="1259"/>
      <c r="H17" s="1259"/>
      <c r="I17" s="1259"/>
      <c r="J17" s="1259"/>
      <c r="K17" s="1259"/>
      <c r="L17" s="1259"/>
      <c r="M17" s="1260"/>
      <c r="N17" s="489"/>
      <c r="O17" s="490"/>
    </row>
    <row r="18" spans="1:15" x14ac:dyDescent="0.25">
      <c r="A18" s="487"/>
      <c r="B18" s="488"/>
      <c r="C18" s="488"/>
      <c r="D18" s="488"/>
      <c r="E18" s="488"/>
      <c r="F18" s="488"/>
      <c r="G18" s="488"/>
      <c r="H18" s="488"/>
      <c r="I18" s="488"/>
      <c r="J18" s="488"/>
      <c r="K18" s="488"/>
      <c r="L18" s="488"/>
      <c r="M18" s="488"/>
      <c r="N18" s="489"/>
      <c r="O18" s="490"/>
    </row>
    <row r="19" spans="1:15" x14ac:dyDescent="0.25">
      <c r="A19" s="487"/>
      <c r="B19" s="1269" t="s">
        <v>692</v>
      </c>
      <c r="C19" s="1269"/>
      <c r="D19" s="488">
        <f>'CARGAR datos'!I5</f>
        <v>1</v>
      </c>
      <c r="E19" s="479" t="s">
        <v>159</v>
      </c>
      <c r="F19" s="1270">
        <f>'CARGAR datos'!L5</f>
        <v>7</v>
      </c>
      <c r="G19" s="1270"/>
      <c r="H19" s="479" t="s">
        <v>159</v>
      </c>
      <c r="I19" s="1270">
        <f>'CARGAR datos'!N5</f>
        <v>2026</v>
      </c>
      <c r="J19" s="1270"/>
      <c r="K19" s="478" t="s">
        <v>169</v>
      </c>
      <c r="L19" s="488"/>
      <c r="M19" s="488"/>
      <c r="N19" s="489"/>
      <c r="O19" s="490"/>
    </row>
    <row r="20" spans="1:15" x14ac:dyDescent="0.25">
      <c r="A20" s="487"/>
      <c r="B20" s="1269" t="s">
        <v>693</v>
      </c>
      <c r="C20" s="1269"/>
      <c r="D20" s="478">
        <f>'CARGAR datos'!F36</f>
        <v>6</v>
      </c>
      <c r="E20" s="478" t="s">
        <v>694</v>
      </c>
      <c r="F20" s="1281"/>
      <c r="G20" s="1270"/>
      <c r="H20" s="488"/>
      <c r="I20" s="488"/>
      <c r="J20" s="488"/>
      <c r="K20" s="488"/>
      <c r="L20" s="488"/>
      <c r="M20" s="488"/>
      <c r="N20" s="489"/>
      <c r="O20" s="490"/>
    </row>
    <row r="21" spans="1:15" x14ac:dyDescent="0.25">
      <c r="A21" s="487"/>
      <c r="B21" s="1269" t="s">
        <v>695</v>
      </c>
      <c r="C21" s="1269"/>
      <c r="D21" s="1287">
        <f>'CARGAR datos p calculos'!G46</f>
        <v>379500</v>
      </c>
      <c r="E21" s="1287"/>
      <c r="F21" s="1287"/>
      <c r="G21" s="480" t="s">
        <v>523</v>
      </c>
      <c r="H21" s="1288" t="str">
        <f>'CARGAR datos p calculos'!A47</f>
        <v>TRESCIENTOS SETENTA Y NUEVE MIL QUINIENTOS CON 00/100</v>
      </c>
      <c r="I21" s="1288"/>
      <c r="J21" s="1288"/>
      <c r="K21" s="1288"/>
      <c r="L21" s="1288"/>
      <c r="M21" s="480" t="s">
        <v>525</v>
      </c>
      <c r="N21" s="489"/>
      <c r="O21" s="490"/>
    </row>
    <row r="22" spans="1:15" x14ac:dyDescent="0.25">
      <c r="A22" s="487"/>
      <c r="B22" s="481" t="s">
        <v>696</v>
      </c>
      <c r="C22" s="488"/>
      <c r="D22" s="1268" t="str">
        <f>'CARGAR datos'!E28</f>
        <v>PROYECTO</v>
      </c>
      <c r="E22" s="1268"/>
      <c r="F22" s="1268"/>
      <c r="G22" s="1268"/>
      <c r="H22" s="1268"/>
      <c r="I22" s="1268"/>
      <c r="J22" s="1268"/>
      <c r="K22" s="1268"/>
      <c r="L22" s="1268"/>
      <c r="M22" s="1268"/>
      <c r="N22" s="489"/>
      <c r="O22" s="490"/>
    </row>
    <row r="23" spans="1:15" x14ac:dyDescent="0.25">
      <c r="A23" s="487"/>
      <c r="B23" s="481" t="s">
        <v>697</v>
      </c>
      <c r="C23" s="488"/>
      <c r="D23" s="1268" t="str">
        <f>'CARGAR datos'!E29</f>
        <v>Completar aquí el objetivo de la tarea</v>
      </c>
      <c r="E23" s="1268"/>
      <c r="F23" s="1268"/>
      <c r="G23" s="1268"/>
      <c r="H23" s="1268"/>
      <c r="I23" s="1268"/>
      <c r="J23" s="1268"/>
      <c r="K23" s="1268"/>
      <c r="L23" s="1268"/>
      <c r="M23" s="1268"/>
      <c r="N23" s="489"/>
      <c r="O23" s="490"/>
    </row>
    <row r="24" spans="1:15" x14ac:dyDescent="0.25">
      <c r="A24" s="487"/>
      <c r="B24" s="478"/>
      <c r="C24" s="488"/>
      <c r="D24" s="488"/>
      <c r="E24" s="488"/>
      <c r="F24" s="488"/>
      <c r="G24" s="488"/>
      <c r="H24" s="488"/>
      <c r="I24" s="488"/>
      <c r="J24" s="488"/>
      <c r="K24" s="488"/>
      <c r="L24" s="488"/>
      <c r="M24" s="488"/>
      <c r="N24" s="489"/>
      <c r="O24" s="490"/>
    </row>
    <row r="25" spans="1:15" x14ac:dyDescent="0.25">
      <c r="A25" s="487"/>
      <c r="B25" s="1258" t="s">
        <v>698</v>
      </c>
      <c r="C25" s="1259"/>
      <c r="D25" s="1259"/>
      <c r="E25" s="1259"/>
      <c r="F25" s="1259"/>
      <c r="G25" s="1259"/>
      <c r="H25" s="1259"/>
      <c r="I25" s="1259"/>
      <c r="J25" s="1259"/>
      <c r="K25" s="1259"/>
      <c r="L25" s="1259"/>
      <c r="M25" s="1260"/>
      <c r="N25" s="489"/>
      <c r="O25" s="490"/>
    </row>
    <row r="26" spans="1:15" x14ac:dyDescent="0.25">
      <c r="A26" s="487"/>
      <c r="B26" s="488"/>
      <c r="C26" s="488"/>
      <c r="D26" s="488"/>
      <c r="E26" s="488"/>
      <c r="F26" s="488"/>
      <c r="G26" s="488"/>
      <c r="H26" s="488"/>
      <c r="I26" s="488"/>
      <c r="J26" s="488"/>
      <c r="K26" s="488"/>
      <c r="L26" s="488"/>
      <c r="M26" s="488"/>
      <c r="N26" s="489"/>
      <c r="O26" s="490"/>
    </row>
    <row r="27" spans="1:15" x14ac:dyDescent="0.25">
      <c r="A27" s="487"/>
      <c r="B27" s="1269" t="s">
        <v>699</v>
      </c>
      <c r="C27" s="1269"/>
      <c r="D27" s="1268" t="str">
        <f>'CARGAR datos'!E30</f>
        <v>-</v>
      </c>
      <c r="E27" s="1268"/>
      <c r="F27" s="1268"/>
      <c r="G27" s="1268"/>
      <c r="H27" s="1268"/>
      <c r="I27" s="1268"/>
      <c r="J27" s="481" t="s">
        <v>700</v>
      </c>
      <c r="K27" s="1267" t="str">
        <f>'CARGAR datos'!I30</f>
        <v>-</v>
      </c>
      <c r="L27" s="1268"/>
      <c r="M27" s="1268"/>
      <c r="N27" s="489"/>
      <c r="O27" s="490"/>
    </row>
    <row r="28" spans="1:15" x14ac:dyDescent="0.25">
      <c r="A28" s="487"/>
      <c r="B28" s="481" t="s">
        <v>701</v>
      </c>
      <c r="C28" s="481"/>
      <c r="D28" s="488"/>
      <c r="E28" s="481" t="s">
        <v>702</v>
      </c>
      <c r="F28" s="491" t="str">
        <f>'CARGAR datos'!F32</f>
        <v>-</v>
      </c>
      <c r="G28" s="481" t="s">
        <v>703</v>
      </c>
      <c r="H28" s="491" t="str">
        <f>'CARGAR datos'!H32</f>
        <v>-</v>
      </c>
      <c r="I28" s="481" t="s">
        <v>704</v>
      </c>
      <c r="J28" s="479" t="str">
        <f>'CARGAR datos'!J32</f>
        <v>-</v>
      </c>
      <c r="K28" s="481" t="s">
        <v>705</v>
      </c>
      <c r="L28" s="479" t="str">
        <f>'CARGAR datos'!L32</f>
        <v>-</v>
      </c>
      <c r="M28" s="488"/>
      <c r="N28" s="489"/>
      <c r="O28" s="490"/>
    </row>
    <row r="29" spans="1:15" x14ac:dyDescent="0.25">
      <c r="A29" s="487"/>
      <c r="B29" s="478"/>
      <c r="C29" s="488"/>
      <c r="D29" s="488"/>
      <c r="E29" s="481" t="s">
        <v>706</v>
      </c>
      <c r="F29" s="493" t="s">
        <v>12</v>
      </c>
      <c r="G29" s="478"/>
      <c r="H29" s="481" t="s">
        <v>707</v>
      </c>
      <c r="I29" s="1270" t="str">
        <f>'CARGAR datos'!O32</f>
        <v>-</v>
      </c>
      <c r="J29" s="1270"/>
      <c r="K29" s="1270"/>
      <c r="L29" s="488"/>
      <c r="M29" s="488"/>
      <c r="N29" s="489"/>
      <c r="O29" s="490"/>
    </row>
    <row r="30" spans="1:15" x14ac:dyDescent="0.25">
      <c r="A30" s="487"/>
      <c r="B30" s="478"/>
      <c r="C30" s="488"/>
      <c r="D30" s="488"/>
      <c r="E30" s="481"/>
      <c r="F30" s="494"/>
      <c r="G30" s="478"/>
      <c r="H30" s="481"/>
      <c r="I30" s="495"/>
      <c r="J30" s="496"/>
      <c r="K30" s="496"/>
      <c r="L30" s="488"/>
      <c r="M30" s="488"/>
      <c r="N30" s="489"/>
      <c r="O30" s="490"/>
    </row>
    <row r="31" spans="1:15" x14ac:dyDescent="0.25">
      <c r="A31" s="487"/>
      <c r="B31" s="1258" t="s">
        <v>9</v>
      </c>
      <c r="C31" s="1259"/>
      <c r="D31" s="1259"/>
      <c r="E31" s="1259"/>
      <c r="F31" s="1259"/>
      <c r="G31" s="1259"/>
      <c r="H31" s="1259"/>
      <c r="I31" s="1259"/>
      <c r="J31" s="1259"/>
      <c r="K31" s="1259"/>
      <c r="L31" s="1259"/>
      <c r="M31" s="1260"/>
      <c r="N31" s="489"/>
      <c r="O31" s="490"/>
    </row>
    <row r="32" spans="1:15" x14ac:dyDescent="0.25">
      <c r="A32" s="487"/>
      <c r="B32" s="488"/>
      <c r="C32" s="488"/>
      <c r="D32" s="488"/>
      <c r="E32" s="488"/>
      <c r="F32" s="488"/>
      <c r="G32" s="488"/>
      <c r="H32" s="488"/>
      <c r="I32" s="488"/>
      <c r="J32" s="488"/>
      <c r="K32" s="488"/>
      <c r="L32" s="488"/>
      <c r="M32" s="488"/>
      <c r="N32" s="489"/>
      <c r="O32" s="490"/>
    </row>
    <row r="33" spans="1:15" x14ac:dyDescent="0.25">
      <c r="A33" s="487"/>
      <c r="B33" s="481" t="s">
        <v>708</v>
      </c>
      <c r="C33" s="488"/>
      <c r="D33" s="1286" t="str">
        <f>'CARGAR datos'!E8</f>
        <v>-</v>
      </c>
      <c r="E33" s="1268"/>
      <c r="F33" s="1268"/>
      <c r="G33" s="1268"/>
      <c r="H33" s="1268"/>
      <c r="I33" s="1268"/>
      <c r="J33" s="1268"/>
      <c r="K33" s="1268"/>
      <c r="L33" s="1268"/>
      <c r="M33" s="1268"/>
      <c r="N33" s="489"/>
      <c r="O33" s="490"/>
    </row>
    <row r="34" spans="1:15" x14ac:dyDescent="0.25">
      <c r="A34" s="487"/>
      <c r="B34" s="481" t="s">
        <v>709</v>
      </c>
      <c r="C34" s="478"/>
      <c r="D34" s="1266" t="str">
        <f>'CARGAR datos'!E16</f>
        <v>-</v>
      </c>
      <c r="E34" s="1266"/>
      <c r="F34" s="1266"/>
      <c r="G34" s="1266"/>
      <c r="H34" s="1266"/>
      <c r="I34" s="1266"/>
      <c r="J34" s="481" t="s">
        <v>700</v>
      </c>
      <c r="K34" s="1267" t="str">
        <f>'CARGAR datos'!I16</f>
        <v>-</v>
      </c>
      <c r="L34" s="1268"/>
      <c r="M34" s="1268"/>
      <c r="N34" s="489"/>
      <c r="O34" s="490"/>
    </row>
    <row r="35" spans="1:15" x14ac:dyDescent="0.25">
      <c r="A35" s="487"/>
      <c r="B35" s="481" t="s">
        <v>455</v>
      </c>
      <c r="C35" s="488"/>
      <c r="D35" s="1267" t="str">
        <f>'CARGAR datos'!E10</f>
        <v>-</v>
      </c>
      <c r="E35" s="1268"/>
      <c r="F35" s="1268"/>
      <c r="G35" s="1268"/>
      <c r="H35" s="1268"/>
      <c r="I35" s="1268"/>
      <c r="J35" s="1268"/>
      <c r="K35" s="1268"/>
      <c r="L35" s="1268"/>
      <c r="M35" s="1268"/>
      <c r="N35" s="489"/>
      <c r="O35" s="490"/>
    </row>
    <row r="36" spans="1:15" x14ac:dyDescent="0.25">
      <c r="A36" s="487"/>
      <c r="B36" s="488"/>
      <c r="C36" s="488"/>
      <c r="D36" s="488"/>
      <c r="E36" s="488"/>
      <c r="F36" s="488"/>
      <c r="G36" s="488"/>
      <c r="H36" s="488"/>
      <c r="I36" s="488"/>
      <c r="J36" s="488"/>
      <c r="K36" s="488"/>
      <c r="L36" s="488"/>
      <c r="M36" s="488"/>
      <c r="N36" s="489"/>
      <c r="O36" s="490"/>
    </row>
    <row r="37" spans="1:15" x14ac:dyDescent="0.25">
      <c r="A37" s="487"/>
      <c r="B37" s="1258" t="s">
        <v>33</v>
      </c>
      <c r="C37" s="1259"/>
      <c r="D37" s="1259"/>
      <c r="E37" s="1259"/>
      <c r="F37" s="1259"/>
      <c r="G37" s="1259"/>
      <c r="H37" s="1259"/>
      <c r="I37" s="1259"/>
      <c r="J37" s="1259"/>
      <c r="K37" s="1259"/>
      <c r="L37" s="1259"/>
      <c r="M37" s="1260"/>
      <c r="N37" s="489"/>
      <c r="O37" s="490"/>
    </row>
    <row r="38" spans="1:15" x14ac:dyDescent="0.25">
      <c r="A38" s="487"/>
      <c r="B38" s="488"/>
      <c r="C38" s="488"/>
      <c r="D38" s="488"/>
      <c r="E38" s="488"/>
      <c r="F38" s="488"/>
      <c r="G38" s="488"/>
      <c r="H38" s="488"/>
      <c r="I38" s="488"/>
      <c r="J38" s="488"/>
      <c r="K38" s="488"/>
      <c r="L38" s="488"/>
      <c r="M38" s="488"/>
      <c r="N38" s="489"/>
      <c r="O38" s="490"/>
    </row>
    <row r="39" spans="1:15" x14ac:dyDescent="0.25">
      <c r="A39" s="487"/>
      <c r="B39" s="481" t="s">
        <v>708</v>
      </c>
      <c r="C39" s="488"/>
      <c r="D39" s="1268" t="str">
        <f>'CARGAR datos'!E19</f>
        <v>-</v>
      </c>
      <c r="E39" s="1268"/>
      <c r="F39" s="1268"/>
      <c r="G39" s="1268"/>
      <c r="H39" s="1268"/>
      <c r="I39" s="1268"/>
      <c r="J39" s="1268"/>
      <c r="K39" s="1268"/>
      <c r="L39" s="1268"/>
      <c r="M39" s="1268"/>
      <c r="N39" s="489"/>
      <c r="O39" s="490"/>
    </row>
    <row r="40" spans="1:15" x14ac:dyDescent="0.25">
      <c r="A40" s="487"/>
      <c r="B40" s="481" t="s">
        <v>710</v>
      </c>
      <c r="C40" s="488"/>
      <c r="D40" s="1268" t="str">
        <f>'CARGAR datos'!E25</f>
        <v>-</v>
      </c>
      <c r="E40" s="1268"/>
      <c r="F40" s="1268"/>
      <c r="G40" s="1268"/>
      <c r="H40" s="1268"/>
      <c r="I40" s="1268"/>
      <c r="J40" s="1268"/>
      <c r="K40" s="492"/>
      <c r="L40" s="492"/>
      <c r="M40" s="492"/>
      <c r="N40" s="489"/>
      <c r="O40" s="490"/>
    </row>
    <row r="41" spans="1:15" x14ac:dyDescent="0.25">
      <c r="A41" s="487"/>
      <c r="B41" s="481" t="s">
        <v>711</v>
      </c>
      <c r="C41" s="488"/>
      <c r="D41" s="1268" t="str">
        <f>'CARGAR datos'!E23</f>
        <v>-</v>
      </c>
      <c r="E41" s="1268"/>
      <c r="F41" s="1268"/>
      <c r="G41" s="1268"/>
      <c r="H41" s="1268"/>
      <c r="I41" s="1268"/>
      <c r="J41" s="497" t="s">
        <v>700</v>
      </c>
      <c r="K41" s="1270" t="str">
        <f>'CARGAR datos'!I23</f>
        <v>-</v>
      </c>
      <c r="L41" s="1270"/>
      <c r="M41" s="1270"/>
      <c r="N41" s="489"/>
      <c r="O41" s="490"/>
    </row>
    <row r="42" spans="1:15" x14ac:dyDescent="0.25">
      <c r="A42" s="487"/>
      <c r="B42" s="488"/>
      <c r="C42" s="488"/>
      <c r="D42" s="488"/>
      <c r="E42" s="488"/>
      <c r="F42" s="488"/>
      <c r="G42" s="488"/>
      <c r="H42" s="488"/>
      <c r="I42" s="488"/>
      <c r="J42" s="488"/>
      <c r="K42" s="488"/>
      <c r="L42" s="488"/>
      <c r="M42" s="488"/>
      <c r="N42" s="489"/>
      <c r="O42" s="490"/>
    </row>
    <row r="43" spans="1:15" x14ac:dyDescent="0.25">
      <c r="A43" s="487"/>
      <c r="B43" s="1258" t="s">
        <v>712</v>
      </c>
      <c r="C43" s="1259"/>
      <c r="D43" s="1259"/>
      <c r="E43" s="1259"/>
      <c r="F43" s="1259"/>
      <c r="G43" s="1259"/>
      <c r="H43" s="1259"/>
      <c r="I43" s="1259"/>
      <c r="J43" s="1259"/>
      <c r="K43" s="1259"/>
      <c r="L43" s="1259"/>
      <c r="M43" s="1260"/>
      <c r="N43" s="489"/>
      <c r="O43" s="490"/>
    </row>
    <row r="44" spans="1:15" x14ac:dyDescent="0.25">
      <c r="A44" s="487"/>
      <c r="B44" s="1261" t="s">
        <v>199</v>
      </c>
      <c r="C44" s="1262"/>
      <c r="D44" s="1262"/>
      <c r="E44" s="1262"/>
      <c r="F44" s="1262"/>
      <c r="G44" s="1263"/>
      <c r="H44" s="1261" t="s">
        <v>200</v>
      </c>
      <c r="I44" s="1264"/>
      <c r="J44" s="1264"/>
      <c r="K44" s="1264"/>
      <c r="L44" s="1264"/>
      <c r="M44" s="1265"/>
      <c r="N44" s="489"/>
      <c r="O44" s="490"/>
    </row>
    <row r="45" spans="1:15" x14ac:dyDescent="0.25">
      <c r="A45" s="487"/>
      <c r="B45" s="488"/>
      <c r="C45" s="488"/>
      <c r="D45" s="488"/>
      <c r="E45" s="488"/>
      <c r="F45" s="488"/>
      <c r="G45" s="488"/>
      <c r="H45" s="488"/>
      <c r="I45" s="488"/>
      <c r="J45" s="488"/>
      <c r="K45" s="488"/>
      <c r="L45" s="488"/>
      <c r="M45" s="488"/>
      <c r="N45" s="489"/>
      <c r="O45" s="490"/>
    </row>
    <row r="46" spans="1:15" x14ac:dyDescent="0.25">
      <c r="A46" s="487"/>
      <c r="B46" s="488"/>
      <c r="C46" s="488"/>
      <c r="D46" s="488"/>
      <c r="E46" s="488"/>
      <c r="F46" s="488"/>
      <c r="G46" s="488"/>
      <c r="H46" s="488"/>
      <c r="I46" s="488"/>
      <c r="J46" s="488"/>
      <c r="K46" s="488"/>
      <c r="L46" s="488"/>
      <c r="M46" s="488"/>
      <c r="N46" s="489"/>
      <c r="O46" s="490"/>
    </row>
    <row r="47" spans="1:15" x14ac:dyDescent="0.25">
      <c r="A47" s="487"/>
      <c r="B47" s="488"/>
      <c r="C47" s="488"/>
      <c r="D47" s="488"/>
      <c r="E47" s="488"/>
      <c r="F47" s="488"/>
      <c r="G47" s="488"/>
      <c r="H47" s="488"/>
      <c r="I47" s="488"/>
      <c r="J47" s="488"/>
      <c r="K47" s="488"/>
      <c r="L47" s="488"/>
      <c r="M47" s="488"/>
      <c r="N47" s="489"/>
      <c r="O47" s="490"/>
    </row>
    <row r="48" spans="1:15" x14ac:dyDescent="0.25">
      <c r="A48" s="487"/>
      <c r="B48" s="488"/>
      <c r="C48" s="488"/>
      <c r="D48" s="488"/>
      <c r="E48" s="488"/>
      <c r="F48" s="488"/>
      <c r="G48" s="488"/>
      <c r="H48" s="488"/>
      <c r="I48" s="488"/>
      <c r="J48" s="488"/>
      <c r="K48" s="488"/>
      <c r="L48" s="488"/>
      <c r="M48" s="488"/>
      <c r="N48" s="489"/>
      <c r="O48" s="490"/>
    </row>
    <row r="49" spans="1:15" x14ac:dyDescent="0.25">
      <c r="A49" s="487"/>
      <c r="B49" s="488"/>
      <c r="C49" s="488"/>
      <c r="D49" s="488"/>
      <c r="E49" s="488"/>
      <c r="F49" s="488"/>
      <c r="G49" s="488"/>
      <c r="H49" s="488"/>
      <c r="I49" s="488"/>
      <c r="J49" s="488"/>
      <c r="K49" s="488"/>
      <c r="L49" s="488"/>
      <c r="M49" s="488"/>
      <c r="N49" s="489"/>
      <c r="O49" s="490"/>
    </row>
    <row r="50" spans="1:15" x14ac:dyDescent="0.25">
      <c r="A50" s="487"/>
      <c r="B50" s="488"/>
      <c r="C50" s="488"/>
      <c r="D50" s="488"/>
      <c r="E50" s="488"/>
      <c r="F50" s="488"/>
      <c r="G50" s="488"/>
      <c r="H50" s="488"/>
      <c r="I50" s="488"/>
      <c r="J50" s="488"/>
      <c r="K50" s="488"/>
      <c r="L50" s="488"/>
      <c r="M50" s="488"/>
      <c r="N50" s="489"/>
      <c r="O50" s="490"/>
    </row>
    <row r="51" spans="1:15" x14ac:dyDescent="0.25">
      <c r="A51" s="487"/>
      <c r="B51" s="488"/>
      <c r="C51" s="488"/>
      <c r="D51" s="488"/>
      <c r="E51" s="488"/>
      <c r="F51" s="488"/>
      <c r="G51" s="488"/>
      <c r="H51" s="488"/>
      <c r="I51" s="488"/>
      <c r="J51" s="488"/>
      <c r="K51" s="488"/>
      <c r="L51" s="488"/>
      <c r="M51" s="488"/>
      <c r="N51" s="489"/>
      <c r="O51" s="490"/>
    </row>
    <row r="52" spans="1:15" x14ac:dyDescent="0.25">
      <c r="A52" s="487"/>
      <c r="B52" s="488"/>
      <c r="C52" s="488"/>
      <c r="D52" s="488"/>
      <c r="E52" s="488"/>
      <c r="F52" s="488"/>
      <c r="G52" s="488"/>
      <c r="H52" s="488"/>
      <c r="I52" s="488"/>
      <c r="J52" s="488"/>
      <c r="K52" s="488"/>
      <c r="L52" s="488"/>
      <c r="M52" s="488"/>
      <c r="N52" s="489"/>
      <c r="O52" s="490"/>
    </row>
    <row r="53" spans="1:15" x14ac:dyDescent="0.25">
      <c r="A53" s="487"/>
      <c r="B53" s="488"/>
      <c r="C53" s="488"/>
      <c r="D53" s="488"/>
      <c r="E53" s="488"/>
      <c r="F53" s="488"/>
      <c r="G53" s="488"/>
      <c r="H53" s="488"/>
      <c r="I53" s="488"/>
      <c r="J53" s="488"/>
      <c r="K53" s="488"/>
      <c r="L53" s="488"/>
      <c r="M53" s="488"/>
      <c r="N53" s="489"/>
      <c r="O53" s="490"/>
    </row>
    <row r="54" spans="1:15" x14ac:dyDescent="0.25">
      <c r="A54" s="485"/>
      <c r="B54" s="486"/>
      <c r="C54" s="486"/>
      <c r="D54" s="486"/>
      <c r="E54" s="486"/>
      <c r="F54" s="486"/>
      <c r="G54" s="486"/>
      <c r="H54" s="486"/>
      <c r="I54" s="486"/>
      <c r="J54" s="486"/>
      <c r="K54" s="486"/>
      <c r="L54" s="486"/>
      <c r="M54" s="486"/>
      <c r="N54" s="471"/>
    </row>
    <row r="55" spans="1:15" x14ac:dyDescent="0.25">
      <c r="A55" s="485"/>
      <c r="B55" s="486"/>
      <c r="C55" s="486"/>
      <c r="D55" s="486"/>
      <c r="E55" s="486"/>
      <c r="F55" s="486"/>
      <c r="G55" s="486"/>
      <c r="H55" s="486"/>
      <c r="I55" s="486"/>
      <c r="J55" s="486"/>
      <c r="K55" s="486"/>
      <c r="L55" s="486"/>
      <c r="M55" s="486"/>
      <c r="N55" s="471"/>
    </row>
    <row r="56" spans="1:15" x14ac:dyDescent="0.25">
      <c r="A56" s="470"/>
      <c r="B56" s="449"/>
      <c r="C56" s="449"/>
      <c r="D56" s="449"/>
      <c r="E56" s="449"/>
      <c r="F56" s="449"/>
      <c r="G56" s="449"/>
      <c r="H56" s="449"/>
      <c r="I56" s="449"/>
      <c r="J56" s="449"/>
      <c r="K56" s="449"/>
      <c r="L56" s="449"/>
      <c r="M56" s="449"/>
      <c r="N56" s="471"/>
    </row>
    <row r="57" spans="1:15" x14ac:dyDescent="0.25">
      <c r="A57" s="470"/>
      <c r="B57" s="449"/>
      <c r="C57" s="449"/>
      <c r="D57" s="449"/>
      <c r="E57" s="449"/>
      <c r="F57" s="449"/>
      <c r="G57" s="449"/>
      <c r="H57" s="449"/>
      <c r="I57" s="449"/>
      <c r="J57" s="449"/>
      <c r="K57" s="449"/>
      <c r="L57" s="449"/>
      <c r="M57" s="449"/>
      <c r="N57" s="471"/>
    </row>
    <row r="58" spans="1:15" x14ac:dyDescent="0.25">
      <c r="A58" s="470"/>
      <c r="B58" s="449"/>
      <c r="C58" s="449"/>
      <c r="D58" s="449"/>
      <c r="E58" s="449"/>
      <c r="F58" s="449"/>
      <c r="G58" s="449"/>
      <c r="H58" s="449"/>
      <c r="I58" s="449"/>
      <c r="J58" s="449"/>
      <c r="K58" s="449"/>
      <c r="L58" s="449"/>
      <c r="M58" s="449"/>
      <c r="N58" s="471"/>
    </row>
    <row r="59" spans="1:15" x14ac:dyDescent="0.25">
      <c r="A59" s="470"/>
      <c r="B59" s="449"/>
      <c r="C59" s="449"/>
      <c r="D59" s="449"/>
      <c r="E59" s="449"/>
      <c r="F59" s="449"/>
      <c r="G59" s="449"/>
      <c r="H59" s="449"/>
      <c r="I59" s="449"/>
      <c r="J59" s="449"/>
      <c r="K59" s="449"/>
      <c r="L59" s="449"/>
      <c r="M59" s="449"/>
      <c r="N59" s="471"/>
    </row>
    <row r="60" spans="1:15" x14ac:dyDescent="0.25">
      <c r="A60" s="470"/>
      <c r="B60" s="449"/>
      <c r="C60" s="449"/>
      <c r="D60" s="449"/>
      <c r="E60" s="449"/>
      <c r="F60" s="449"/>
      <c r="G60" s="449"/>
      <c r="H60" s="449"/>
      <c r="I60" s="449"/>
      <c r="J60" s="449"/>
      <c r="K60" s="449"/>
      <c r="L60" s="449"/>
      <c r="M60" s="449"/>
      <c r="N60" s="471"/>
    </row>
    <row r="61" spans="1:15" x14ac:dyDescent="0.25">
      <c r="A61" s="470"/>
      <c r="B61" s="449"/>
      <c r="C61" s="449"/>
      <c r="D61" s="449"/>
      <c r="E61" s="449"/>
      <c r="F61" s="449"/>
      <c r="G61" s="449"/>
      <c r="H61" s="449"/>
      <c r="I61" s="449"/>
      <c r="J61" s="449"/>
      <c r="K61" s="449"/>
      <c r="L61" s="449"/>
      <c r="M61" s="449"/>
      <c r="N61" s="471"/>
    </row>
    <row r="62" spans="1:15" x14ac:dyDescent="0.25">
      <c r="A62" s="470"/>
      <c r="B62" s="449"/>
      <c r="C62" s="449"/>
      <c r="D62" s="449"/>
      <c r="E62" s="449"/>
      <c r="F62" s="449"/>
      <c r="G62" s="449"/>
      <c r="H62" s="449"/>
      <c r="I62" s="449"/>
      <c r="J62" s="449"/>
      <c r="K62" s="449"/>
      <c r="L62" s="449"/>
      <c r="M62" s="449"/>
      <c r="N62" s="471"/>
    </row>
    <row r="63" spans="1:15" x14ac:dyDescent="0.25">
      <c r="A63" s="470"/>
      <c r="B63" s="449"/>
      <c r="C63" s="449"/>
      <c r="D63" s="449"/>
      <c r="E63" s="449"/>
      <c r="F63" s="449"/>
      <c r="G63" s="449"/>
      <c r="H63" s="449"/>
      <c r="I63" s="449"/>
      <c r="J63" s="449"/>
      <c r="K63" s="449"/>
      <c r="L63" s="449"/>
      <c r="M63" s="449"/>
      <c r="N63" s="471"/>
    </row>
    <row r="64" spans="1:15" x14ac:dyDescent="0.25">
      <c r="A64" s="470"/>
      <c r="B64" s="449"/>
      <c r="C64" s="449"/>
      <c r="D64" s="449"/>
      <c r="E64" s="449"/>
      <c r="F64" s="449"/>
      <c r="G64" s="449"/>
      <c r="H64" s="449"/>
      <c r="I64" s="449"/>
      <c r="J64" s="449"/>
      <c r="K64" s="449"/>
      <c r="L64" s="449"/>
      <c r="M64" s="449"/>
      <c r="N64" s="471"/>
    </row>
    <row r="65" spans="1:14" x14ac:dyDescent="0.25">
      <c r="A65" s="470"/>
      <c r="B65" s="449"/>
      <c r="C65" s="449"/>
      <c r="D65" s="449"/>
      <c r="E65" s="449"/>
      <c r="F65" s="449"/>
      <c r="G65" s="449"/>
      <c r="H65" s="449"/>
      <c r="I65" s="449"/>
      <c r="J65" s="449"/>
      <c r="K65" s="449"/>
      <c r="L65" s="449"/>
      <c r="M65" s="449"/>
      <c r="N65" s="471"/>
    </row>
    <row r="66" spans="1:14" x14ac:dyDescent="0.25">
      <c r="A66" s="470"/>
      <c r="B66" s="449"/>
      <c r="C66" s="449"/>
      <c r="D66" s="449"/>
      <c r="E66" s="449"/>
      <c r="F66" s="449"/>
      <c r="G66" s="449"/>
      <c r="H66" s="449"/>
      <c r="I66" s="449"/>
      <c r="J66" s="449"/>
      <c r="K66" s="449"/>
      <c r="L66" s="449"/>
      <c r="M66" s="449"/>
      <c r="N66" s="471"/>
    </row>
    <row r="67" spans="1:14" x14ac:dyDescent="0.25">
      <c r="A67" s="470"/>
      <c r="B67" s="449"/>
      <c r="C67" s="449"/>
      <c r="D67" s="449"/>
      <c r="E67" s="449"/>
      <c r="F67" s="449"/>
      <c r="G67" s="449"/>
      <c r="H67" s="449"/>
      <c r="I67" s="449"/>
      <c r="J67" s="449"/>
      <c r="K67" s="449"/>
      <c r="L67" s="449"/>
      <c r="M67" s="449"/>
      <c r="N67" s="471"/>
    </row>
    <row r="68" spans="1:14" x14ac:dyDescent="0.25">
      <c r="A68" s="482"/>
      <c r="B68" s="483"/>
      <c r="C68" s="483"/>
      <c r="D68" s="483"/>
      <c r="E68" s="483"/>
      <c r="F68" s="483"/>
      <c r="G68" s="483"/>
      <c r="H68" s="483"/>
      <c r="I68" s="483"/>
      <c r="J68" s="483"/>
      <c r="K68" s="483"/>
      <c r="L68" s="483"/>
      <c r="M68" s="483"/>
      <c r="N68" s="484"/>
    </row>
  </sheetData>
  <sheetProtection algorithmName="SHA-512" hashValue="izKjofhKFsuYQrNMtDJtIovadfecZ433k93jmY94+6Fh8MJFoQFgV9mnuCo01OZyjRFxoDINC2fbRnForNRBDw==" saltValue="Aqfo5Yk4yhrlJdlcjtge9g==" spinCount="100000" sheet="1" objects="1" scenarios="1" selectLockedCells="1"/>
  <mergeCells count="38">
    <mergeCell ref="Q15:S15"/>
    <mergeCell ref="D41:I41"/>
    <mergeCell ref="K41:M41"/>
    <mergeCell ref="J15:K15"/>
    <mergeCell ref="B20:C20"/>
    <mergeCell ref="F20:G20"/>
    <mergeCell ref="B17:M17"/>
    <mergeCell ref="B19:C19"/>
    <mergeCell ref="F19:G19"/>
    <mergeCell ref="I19:J19"/>
    <mergeCell ref="D33:M33"/>
    <mergeCell ref="B21:C21"/>
    <mergeCell ref="D21:F21"/>
    <mergeCell ref="H21:L21"/>
    <mergeCell ref="D22:M22"/>
    <mergeCell ref="D23:M23"/>
    <mergeCell ref="B2:M6"/>
    <mergeCell ref="B8:M8"/>
    <mergeCell ref="D11:F11"/>
    <mergeCell ref="H11:M11"/>
    <mergeCell ref="G12:H12"/>
    <mergeCell ref="C12:D12"/>
    <mergeCell ref="J12:M12"/>
    <mergeCell ref="B25:M25"/>
    <mergeCell ref="B27:C27"/>
    <mergeCell ref="D27:I27"/>
    <mergeCell ref="K27:M27"/>
    <mergeCell ref="I29:K29"/>
    <mergeCell ref="B31:M31"/>
    <mergeCell ref="B43:M43"/>
    <mergeCell ref="B44:G44"/>
    <mergeCell ref="H44:M44"/>
    <mergeCell ref="D34:I34"/>
    <mergeCell ref="K34:M34"/>
    <mergeCell ref="D35:M35"/>
    <mergeCell ref="B37:M37"/>
    <mergeCell ref="D39:M39"/>
    <mergeCell ref="D40:J40"/>
  </mergeCells>
  <pageMargins left="0.7" right="0.7" top="0.75" bottom="0.75" header="0.3" footer="0.3"/>
  <pageSetup paperSize="9" scale="73"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087B5-587D-41A0-9E9A-E9CBF8368C97}">
  <sheetPr>
    <tabColor rgb="FFFFC000"/>
    <pageSetUpPr fitToPage="1"/>
  </sheetPr>
  <dimension ref="A1:AV107"/>
  <sheetViews>
    <sheetView showGridLines="0" showRowColHeaders="0" showZeros="0" showRuler="0" zoomScaleNormal="100" workbookViewId="0">
      <selection activeCell="B89" sqref="B89:X89"/>
    </sheetView>
  </sheetViews>
  <sheetFormatPr baseColWidth="10" defaultRowHeight="15" x14ac:dyDescent="0.25"/>
  <cols>
    <col min="1" max="1" width="3.7109375" customWidth="1"/>
    <col min="2" max="2" width="5.28515625" customWidth="1"/>
    <col min="3" max="3" width="5.85546875" customWidth="1"/>
    <col min="4" max="4" width="5.140625" customWidth="1"/>
    <col min="5" max="6" width="3.42578125" customWidth="1"/>
    <col min="7" max="8" width="4.7109375" customWidth="1"/>
    <col min="9" max="9" width="0" hidden="1" customWidth="1"/>
    <col min="10" max="10" width="5.7109375" customWidth="1"/>
    <col min="11" max="11" width="4" customWidth="1"/>
    <col min="12" max="12" width="3.7109375" customWidth="1"/>
    <col min="13" max="13" width="5.7109375" customWidth="1"/>
    <col min="14" max="15" width="4.7109375" customWidth="1"/>
    <col min="16" max="16" width="3.85546875" customWidth="1"/>
    <col min="17" max="17" width="5.5703125" customWidth="1"/>
    <col min="18" max="18" width="5.42578125" customWidth="1"/>
    <col min="19" max="19" width="4.7109375" customWidth="1"/>
    <col min="20" max="20" width="2.7109375" customWidth="1"/>
    <col min="21" max="23" width="4.7109375" customWidth="1"/>
    <col min="24" max="24" width="3.85546875" customWidth="1"/>
    <col min="25" max="25" width="6"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row>
    <row r="2" spans="1:26" ht="18.75" thickBot="1" x14ac:dyDescent="0.3">
      <c r="A2" s="4"/>
      <c r="B2" s="4"/>
      <c r="C2" s="4"/>
      <c r="D2" s="4"/>
      <c r="E2" s="4"/>
      <c r="F2" s="4"/>
      <c r="G2" s="4"/>
      <c r="H2" s="4"/>
      <c r="I2" s="4"/>
      <c r="J2" s="4"/>
      <c r="K2" s="4"/>
      <c r="L2" s="4"/>
      <c r="M2" s="564" t="s">
        <v>808</v>
      </c>
      <c r="N2" s="4"/>
      <c r="O2" s="4"/>
      <c r="P2" s="4"/>
      <c r="Q2" s="4"/>
      <c r="R2" s="4"/>
      <c r="S2" s="4"/>
      <c r="T2" s="4"/>
      <c r="U2" s="4"/>
      <c r="V2" s="4"/>
      <c r="W2" s="4"/>
      <c r="X2" s="4"/>
      <c r="Y2" s="4"/>
    </row>
    <row r="3" spans="1:26" ht="18.600000000000001" customHeight="1" thickBot="1" x14ac:dyDescent="0.3">
      <c r="A3" s="4"/>
      <c r="B3" s="1292"/>
      <c r="C3" s="1293"/>
      <c r="D3" s="1293"/>
      <c r="E3" s="1293"/>
      <c r="F3" s="1293"/>
      <c r="G3" s="1293"/>
      <c r="H3" s="1294"/>
      <c r="I3" s="565"/>
      <c r="J3" s="1389" t="s">
        <v>730</v>
      </c>
      <c r="K3" s="1390"/>
      <c r="L3" s="1391"/>
      <c r="M3" s="1392"/>
      <c r="N3" s="1393"/>
      <c r="O3" s="1393"/>
      <c r="P3" s="565"/>
      <c r="Q3" s="1394"/>
      <c r="R3" s="1394"/>
      <c r="S3" s="1394"/>
      <c r="T3" s="1395" t="s">
        <v>731</v>
      </c>
      <c r="U3" s="1395"/>
      <c r="V3" s="1396"/>
      <c r="W3" s="1396"/>
      <c r="X3" s="566" t="s">
        <v>526</v>
      </c>
      <c r="Y3" s="4"/>
    </row>
    <row r="4" spans="1:26" ht="11.1" customHeight="1" x14ac:dyDescent="0.25">
      <c r="A4" s="4"/>
      <c r="B4" s="1295"/>
      <c r="C4" s="1108"/>
      <c r="D4" s="1108"/>
      <c r="E4" s="1108"/>
      <c r="F4" s="1108"/>
      <c r="G4" s="1108"/>
      <c r="H4" s="1296"/>
      <c r="I4" s="4"/>
      <c r="J4" s="1397" t="s">
        <v>732</v>
      </c>
      <c r="K4" s="1398"/>
      <c r="L4" s="1398"/>
      <c r="M4" s="1398"/>
      <c r="N4" s="1398"/>
      <c r="O4" s="1398"/>
      <c r="P4" s="1398"/>
      <c r="Q4" s="1398"/>
      <c r="R4" s="1398"/>
      <c r="S4" s="1398"/>
      <c r="T4" s="1398"/>
      <c r="U4" s="1398"/>
      <c r="V4" s="1398"/>
      <c r="W4" s="1398"/>
      <c r="X4" s="1399"/>
      <c r="Y4" s="4"/>
    </row>
    <row r="5" spans="1:26" ht="8.25" customHeight="1" x14ac:dyDescent="0.25">
      <c r="A5" s="4"/>
      <c r="B5" s="1295"/>
      <c r="C5" s="1108"/>
      <c r="D5" s="1108"/>
      <c r="E5" s="1108"/>
      <c r="F5" s="1108"/>
      <c r="G5" s="1108"/>
      <c r="H5" s="1296"/>
      <c r="I5" s="4"/>
      <c r="J5" s="1400"/>
      <c r="K5" s="1401"/>
      <c r="L5" s="1401"/>
      <c r="M5" s="1401"/>
      <c r="N5" s="1401"/>
      <c r="O5" s="1401"/>
      <c r="P5" s="1401"/>
      <c r="Q5" s="1401"/>
      <c r="R5" s="1401"/>
      <c r="S5" s="1401"/>
      <c r="T5" s="1401"/>
      <c r="U5" s="1401"/>
      <c r="V5" s="1401"/>
      <c r="W5" s="1401"/>
      <c r="X5" s="1399"/>
      <c r="Y5" s="4"/>
    </row>
    <row r="6" spans="1:26" ht="11.1" customHeight="1" x14ac:dyDescent="0.25">
      <c r="A6" s="4"/>
      <c r="B6" s="1295"/>
      <c r="C6" s="1108"/>
      <c r="D6" s="1108"/>
      <c r="E6" s="1108"/>
      <c r="F6" s="1108"/>
      <c r="G6" s="1108"/>
      <c r="H6" s="1296"/>
      <c r="I6" s="4"/>
      <c r="J6" s="1405" t="s">
        <v>733</v>
      </c>
      <c r="K6" s="1405"/>
      <c r="L6" s="1405"/>
      <c r="M6" s="1405"/>
      <c r="N6" s="1405"/>
      <c r="O6" s="1405"/>
      <c r="P6" s="1405"/>
      <c r="Q6" s="1405"/>
      <c r="R6" s="1405"/>
      <c r="S6" s="1405"/>
      <c r="T6" s="1405"/>
      <c r="U6" s="1405"/>
      <c r="V6" s="1405"/>
      <c r="W6" s="1405"/>
      <c r="X6" s="1406"/>
      <c r="Y6" s="4"/>
    </row>
    <row r="7" spans="1:26" ht="15.75" thickBot="1" x14ac:dyDescent="0.3">
      <c r="A7" s="4"/>
      <c r="B7" s="1295"/>
      <c r="C7" s="1108"/>
      <c r="D7" s="1108"/>
      <c r="E7" s="1108"/>
      <c r="F7" s="1108"/>
      <c r="G7" s="1108"/>
      <c r="H7" s="1296"/>
      <c r="I7" s="4"/>
      <c r="J7" s="1405"/>
      <c r="K7" s="1405"/>
      <c r="L7" s="1405"/>
      <c r="M7" s="1405"/>
      <c r="N7" s="1405"/>
      <c r="O7" s="1405"/>
      <c r="P7" s="1405"/>
      <c r="Q7" s="1405"/>
      <c r="R7" s="1405"/>
      <c r="S7" s="1405"/>
      <c r="T7" s="1405"/>
      <c r="U7" s="1405"/>
      <c r="V7" s="1405"/>
      <c r="W7" s="1405"/>
      <c r="X7" s="1406"/>
      <c r="Y7" s="4"/>
    </row>
    <row r="8" spans="1:26" ht="12" customHeight="1" thickBot="1" x14ac:dyDescent="0.3">
      <c r="A8" s="4"/>
      <c r="B8" s="1295"/>
      <c r="C8" s="1108"/>
      <c r="D8" s="1108"/>
      <c r="E8" s="1108"/>
      <c r="F8" s="1108"/>
      <c r="G8" s="1108"/>
      <c r="H8" s="1296"/>
      <c r="I8" s="4"/>
      <c r="J8" s="1407" t="s">
        <v>734</v>
      </c>
      <c r="K8" s="1408"/>
      <c r="L8" s="1409"/>
      <c r="M8" s="568" t="str">
        <f>'CARGAR datos'!N50</f>
        <v>-</v>
      </c>
      <c r="N8" s="4"/>
      <c r="O8" s="553" t="s">
        <v>735</v>
      </c>
      <c r="P8" s="4"/>
      <c r="Q8" s="4"/>
      <c r="R8" s="568" t="str">
        <f>'CARGAR datos'!N51</f>
        <v>-</v>
      </c>
      <c r="S8" s="4"/>
      <c r="T8" s="622" t="s">
        <v>736</v>
      </c>
      <c r="U8" s="622"/>
      <c r="V8" s="622"/>
      <c r="W8" s="568" t="str">
        <f>'CARGAR datos'!N52</f>
        <v>-</v>
      </c>
      <c r="X8" s="569"/>
      <c r="Y8" s="4"/>
      <c r="Z8" s="558"/>
    </row>
    <row r="9" spans="1:26" ht="11.25" customHeight="1" thickBot="1" x14ac:dyDescent="0.3">
      <c r="A9" s="4"/>
      <c r="B9" s="1295"/>
      <c r="C9" s="1108"/>
      <c r="D9" s="1108"/>
      <c r="E9" s="1108"/>
      <c r="F9" s="1108"/>
      <c r="G9" s="1108"/>
      <c r="H9" s="1296"/>
      <c r="I9" s="4"/>
      <c r="J9" s="4"/>
      <c r="K9" s="4"/>
      <c r="L9" s="4"/>
      <c r="M9" s="4"/>
      <c r="N9" s="4"/>
      <c r="O9" s="4"/>
      <c r="P9" s="4"/>
      <c r="Q9" s="4"/>
      <c r="R9" s="4"/>
      <c r="S9" s="4"/>
      <c r="T9" s="4"/>
      <c r="U9" s="4"/>
      <c r="V9" s="4"/>
      <c r="W9" s="4"/>
      <c r="X9" s="570"/>
      <c r="Y9" s="4"/>
    </row>
    <row r="10" spans="1:26" ht="14.1" customHeight="1" thickBot="1" x14ac:dyDescent="0.3">
      <c r="A10" s="4"/>
      <c r="B10" s="1295"/>
      <c r="C10" s="1108"/>
      <c r="D10" s="1108"/>
      <c r="E10" s="1108"/>
      <c r="F10" s="1108"/>
      <c r="G10" s="1108"/>
      <c r="H10" s="1296"/>
      <c r="I10" s="4"/>
      <c r="J10" s="1407" t="s">
        <v>737</v>
      </c>
      <c r="K10" s="1408"/>
      <c r="L10" s="1409"/>
      <c r="M10" s="568" t="str">
        <f>'CARGAR datos'!S50</f>
        <v>-</v>
      </c>
      <c r="N10" s="4" t="s">
        <v>738</v>
      </c>
      <c r="O10" s="553"/>
      <c r="P10" s="4"/>
      <c r="Q10" s="4"/>
      <c r="R10" s="568" t="str">
        <f>'CARGAR datos'!S51</f>
        <v>-</v>
      </c>
      <c r="S10" s="4"/>
      <c r="T10" s="622" t="s">
        <v>739</v>
      </c>
      <c r="U10" s="622"/>
      <c r="V10" s="622"/>
      <c r="W10" s="568" t="str">
        <f>'CARGAR datos'!S52</f>
        <v>-</v>
      </c>
      <c r="X10" s="569"/>
      <c r="Y10" s="4"/>
    </row>
    <row r="11" spans="1:26" ht="12.75" customHeight="1" x14ac:dyDescent="0.25">
      <c r="A11" s="4"/>
      <c r="B11" s="1297"/>
      <c r="C11" s="1298"/>
      <c r="D11" s="1298"/>
      <c r="E11" s="1298"/>
      <c r="F11" s="1298"/>
      <c r="G11" s="1298"/>
      <c r="H11" s="1299"/>
      <c r="I11" s="4"/>
      <c r="J11" s="1410"/>
      <c r="K11" s="1411"/>
      <c r="L11" s="1411"/>
      <c r="M11" s="1411"/>
      <c r="N11" s="1411"/>
      <c r="O11" s="1411"/>
      <c r="P11" s="1411"/>
      <c r="Q11" s="1411"/>
      <c r="R11" s="1411"/>
      <c r="S11" s="1411"/>
      <c r="T11" s="1411"/>
      <c r="U11" s="1411"/>
      <c r="V11" s="571"/>
      <c r="W11" s="1412" t="s">
        <v>151</v>
      </c>
      <c r="X11" s="1413"/>
      <c r="Y11" s="4"/>
    </row>
    <row r="12" spans="1:26" ht="3" customHeight="1" x14ac:dyDescent="0.25">
      <c r="A12" s="4"/>
      <c r="B12" s="572" t="s">
        <v>740</v>
      </c>
      <c r="C12" s="4"/>
      <c r="D12" s="4"/>
      <c r="E12" s="4"/>
      <c r="F12" s="4"/>
      <c r="G12" s="4"/>
      <c r="H12" s="4"/>
      <c r="I12" s="4"/>
      <c r="J12" s="4"/>
      <c r="K12" s="4"/>
      <c r="L12" s="4"/>
      <c r="M12" s="4"/>
      <c r="N12" s="4"/>
      <c r="O12" s="4"/>
      <c r="P12" s="4"/>
      <c r="Q12" s="4"/>
      <c r="R12" s="4"/>
      <c r="S12" s="4"/>
      <c r="T12" s="4"/>
      <c r="U12" s="4"/>
      <c r="V12" s="4"/>
      <c r="W12" s="4"/>
      <c r="X12" s="569"/>
      <c r="Y12" s="4"/>
    </row>
    <row r="13" spans="1:26" ht="15" customHeight="1" x14ac:dyDescent="0.25">
      <c r="A13" s="4"/>
      <c r="B13" s="1363" t="s">
        <v>741</v>
      </c>
      <c r="C13" s="1110"/>
      <c r="D13" s="1110"/>
      <c r="E13" s="1110"/>
      <c r="F13" s="1110"/>
      <c r="G13" s="1110"/>
      <c r="H13" s="1110"/>
      <c r="I13" s="1110"/>
      <c r="J13" s="1110"/>
      <c r="K13" s="1110"/>
      <c r="L13" s="1110"/>
      <c r="M13" s="1110"/>
      <c r="N13" s="1110"/>
      <c r="O13" s="1110"/>
      <c r="P13" s="1110"/>
      <c r="Q13" s="1110"/>
      <c r="R13" s="1110"/>
      <c r="S13" s="1110"/>
      <c r="T13" s="1110"/>
      <c r="U13" s="1110"/>
      <c r="V13" s="1110"/>
      <c r="W13" s="1110"/>
      <c r="X13" s="1414"/>
      <c r="Y13" s="4"/>
    </row>
    <row r="14" spans="1:26" ht="15" customHeight="1" x14ac:dyDescent="0.25">
      <c r="A14" s="622"/>
      <c r="B14" s="1415"/>
      <c r="C14" s="1110"/>
      <c r="D14" s="1110"/>
      <c r="E14" s="1110"/>
      <c r="F14" s="1110"/>
      <c r="G14" s="1110"/>
      <c r="H14" s="1110"/>
      <c r="I14" s="1110"/>
      <c r="J14" s="1110"/>
      <c r="K14" s="1110"/>
      <c r="L14" s="1110"/>
      <c r="M14" s="1110"/>
      <c r="N14" s="1110"/>
      <c r="O14" s="1110"/>
      <c r="P14" s="1110"/>
      <c r="Q14" s="1110"/>
      <c r="R14" s="1110"/>
      <c r="S14" s="1110"/>
      <c r="T14" s="1110"/>
      <c r="U14" s="1110"/>
      <c r="V14" s="1110"/>
      <c r="W14" s="1110"/>
      <c r="X14" s="1414"/>
      <c r="Y14" s="4"/>
    </row>
    <row r="15" spans="1:26" ht="3" hidden="1" customHeight="1" x14ac:dyDescent="0.25">
      <c r="A15" s="4"/>
      <c r="B15" s="1415"/>
      <c r="C15" s="1110"/>
      <c r="D15" s="1110"/>
      <c r="E15" s="1110"/>
      <c r="F15" s="1110"/>
      <c r="G15" s="1110"/>
      <c r="H15" s="1110"/>
      <c r="I15" s="1110"/>
      <c r="J15" s="1110"/>
      <c r="K15" s="1110"/>
      <c r="L15" s="1110"/>
      <c r="M15" s="1110"/>
      <c r="N15" s="1110"/>
      <c r="O15" s="1110"/>
      <c r="P15" s="1110"/>
      <c r="Q15" s="1110"/>
      <c r="R15" s="1110"/>
      <c r="S15" s="1110"/>
      <c r="T15" s="1110"/>
      <c r="U15" s="1110"/>
      <c r="V15" s="1110"/>
      <c r="W15" s="1110"/>
      <c r="X15" s="1414"/>
      <c r="Y15" s="4"/>
    </row>
    <row r="16" spans="1:26" ht="15" customHeight="1" x14ac:dyDescent="0.25">
      <c r="A16" s="4"/>
      <c r="B16" s="1415"/>
      <c r="C16" s="1110"/>
      <c r="D16" s="1110"/>
      <c r="E16" s="1110"/>
      <c r="F16" s="1110"/>
      <c r="G16" s="1110"/>
      <c r="H16" s="1110"/>
      <c r="I16" s="1110"/>
      <c r="J16" s="1110"/>
      <c r="K16" s="1110"/>
      <c r="L16" s="1110"/>
      <c r="M16" s="1110"/>
      <c r="N16" s="1110"/>
      <c r="O16" s="1110"/>
      <c r="P16" s="1110"/>
      <c r="Q16" s="1110"/>
      <c r="R16" s="1110"/>
      <c r="S16" s="1110"/>
      <c r="T16" s="1110"/>
      <c r="U16" s="1110"/>
      <c r="V16" s="1110"/>
      <c r="W16" s="1110"/>
      <c r="X16" s="1414"/>
      <c r="Y16" s="4"/>
    </row>
    <row r="17" spans="1:48" ht="3.75" hidden="1" customHeight="1" x14ac:dyDescent="0.25">
      <c r="A17" s="4"/>
      <c r="B17" s="573"/>
      <c r="C17" s="556"/>
      <c r="D17" s="556"/>
      <c r="E17" s="556"/>
      <c r="F17" s="556"/>
      <c r="G17" s="556"/>
      <c r="H17" s="556"/>
      <c r="I17" s="557"/>
      <c r="J17" s="567"/>
      <c r="K17" s="4"/>
      <c r="L17" s="4"/>
      <c r="M17" s="4"/>
      <c r="N17" s="4"/>
      <c r="O17" s="4"/>
      <c r="P17" s="4"/>
      <c r="Q17" s="4"/>
      <c r="R17" s="4"/>
      <c r="S17" s="4"/>
      <c r="T17" s="4"/>
      <c r="U17" s="4"/>
      <c r="V17" s="4"/>
      <c r="W17" s="4"/>
      <c r="X17" s="569"/>
      <c r="Y17" s="4"/>
    </row>
    <row r="18" spans="1:48" ht="9.9499999999999993" customHeight="1" x14ac:dyDescent="0.25">
      <c r="A18" s="622"/>
      <c r="B18" s="574"/>
      <c r="C18" s="575"/>
      <c r="D18" s="575"/>
      <c r="E18" s="575"/>
      <c r="F18" s="575"/>
      <c r="G18" s="575"/>
      <c r="H18" s="575"/>
      <c r="I18" s="575"/>
      <c r="J18" s="575"/>
      <c r="K18" s="575"/>
      <c r="L18" s="575"/>
      <c r="M18" s="575"/>
      <c r="N18" s="575"/>
      <c r="O18" s="575"/>
      <c r="P18" s="575"/>
      <c r="Q18" s="575"/>
      <c r="R18" s="575"/>
      <c r="S18" s="575"/>
      <c r="T18" s="575"/>
      <c r="U18" s="576"/>
      <c r="V18" s="576"/>
      <c r="W18" s="576"/>
      <c r="X18" s="577"/>
      <c r="Y18" s="4"/>
    </row>
    <row r="19" spans="1:48" ht="14.25" customHeight="1" x14ac:dyDescent="0.25">
      <c r="A19" s="622"/>
      <c r="B19" s="1318" t="s">
        <v>742</v>
      </c>
      <c r="C19" s="1315"/>
      <c r="D19" s="1315"/>
      <c r="E19" s="1351" t="str">
        <f>'CARGAR datos'!E19</f>
        <v>-</v>
      </c>
      <c r="F19" s="1351"/>
      <c r="G19" s="1351"/>
      <c r="H19" s="1351"/>
      <c r="I19" s="1351"/>
      <c r="J19" s="1351"/>
      <c r="K19" s="1351"/>
      <c r="L19" s="1351"/>
      <c r="M19" s="1351"/>
      <c r="N19" s="1351"/>
      <c r="O19" s="624" t="s">
        <v>743</v>
      </c>
      <c r="P19" s="1402" t="str">
        <f>'CARGAR datos'!E20</f>
        <v>-</v>
      </c>
      <c r="Q19" s="1402"/>
      <c r="R19" s="1402"/>
      <c r="S19" s="1381" t="s">
        <v>744</v>
      </c>
      <c r="T19" s="1381"/>
      <c r="U19" s="1381"/>
      <c r="V19" s="1381"/>
      <c r="W19" s="1381"/>
      <c r="X19" s="1403"/>
      <c r="Y19" s="4"/>
    </row>
    <row r="20" spans="1:48" ht="6.2" customHeight="1" x14ac:dyDescent="0.25">
      <c r="A20" s="627"/>
      <c r="B20" s="578"/>
      <c r="C20" s="618"/>
      <c r="D20" s="618"/>
      <c r="E20" s="618"/>
      <c r="F20" s="618"/>
      <c r="G20" s="618"/>
      <c r="H20" s="618"/>
      <c r="I20" s="618"/>
      <c r="J20" s="618"/>
      <c r="K20" s="618"/>
      <c r="L20" s="618"/>
      <c r="M20" s="618"/>
      <c r="N20" s="618"/>
      <c r="O20" s="618"/>
      <c r="P20" s="618"/>
      <c r="Q20" s="618"/>
      <c r="R20" s="618"/>
      <c r="S20" s="618"/>
      <c r="T20" s="618"/>
      <c r="U20" s="622"/>
      <c r="V20" s="622"/>
      <c r="W20" s="622"/>
      <c r="X20" s="570"/>
      <c r="Y20" s="4"/>
    </row>
    <row r="21" spans="1:48" ht="6.2" customHeight="1" x14ac:dyDescent="0.25">
      <c r="A21" s="627"/>
      <c r="B21" s="1416" t="s">
        <v>745</v>
      </c>
      <c r="C21" s="1417"/>
      <c r="D21" s="1417"/>
      <c r="E21" s="1417"/>
      <c r="F21" s="1418" t="str">
        <f>'CARGAR datos'!E24</f>
        <v>-</v>
      </c>
      <c r="G21" s="1418"/>
      <c r="H21" s="1418"/>
      <c r="I21" s="1418"/>
      <c r="J21" s="1418"/>
      <c r="K21" s="1418"/>
      <c r="L21" s="1418"/>
      <c r="M21" s="1360" t="s">
        <v>746</v>
      </c>
      <c r="N21" s="1360"/>
      <c r="O21" s="1360"/>
      <c r="P21" s="1419" t="str">
        <f>'CARGAR datos'!E25</f>
        <v>-</v>
      </c>
      <c r="Q21" s="1419"/>
      <c r="R21" s="1360" t="s">
        <v>747</v>
      </c>
      <c r="S21" s="1360"/>
      <c r="T21" s="1360"/>
      <c r="U21" s="1360"/>
      <c r="V21" s="1350" t="str">
        <f>'CARGAR datos'!K25</f>
        <v>-</v>
      </c>
      <c r="W21" s="1350"/>
      <c r="X21" s="1352"/>
      <c r="Y21" s="4"/>
    </row>
    <row r="22" spans="1:48" ht="6.2" customHeight="1" x14ac:dyDescent="0.25">
      <c r="A22" s="627"/>
      <c r="B22" s="1416"/>
      <c r="C22" s="1417"/>
      <c r="D22" s="1417"/>
      <c r="E22" s="1417"/>
      <c r="F22" s="1402"/>
      <c r="G22" s="1402"/>
      <c r="H22" s="1402"/>
      <c r="I22" s="1402"/>
      <c r="J22" s="1402"/>
      <c r="K22" s="1402"/>
      <c r="L22" s="1402"/>
      <c r="M22" s="1360"/>
      <c r="N22" s="1360"/>
      <c r="O22" s="1360"/>
      <c r="P22" s="1420"/>
      <c r="Q22" s="1420"/>
      <c r="R22" s="1360"/>
      <c r="S22" s="1360"/>
      <c r="T22" s="1360"/>
      <c r="U22" s="1360"/>
      <c r="V22" s="1351"/>
      <c r="W22" s="1351"/>
      <c r="X22" s="1353"/>
      <c r="Y22" s="4"/>
    </row>
    <row r="23" spans="1:48" ht="6.2" customHeight="1" x14ac:dyDescent="0.25">
      <c r="A23" s="627"/>
      <c r="B23" s="581"/>
      <c r="C23" s="618"/>
      <c r="D23" s="618"/>
      <c r="E23" s="618"/>
      <c r="F23" s="618"/>
      <c r="G23" s="618"/>
      <c r="H23" s="618"/>
      <c r="I23" s="618"/>
      <c r="J23" s="618"/>
      <c r="K23" s="618"/>
      <c r="L23" s="618"/>
      <c r="M23" s="618"/>
      <c r="N23" s="618"/>
      <c r="O23" s="618"/>
      <c r="P23" s="618"/>
      <c r="Q23" s="618"/>
      <c r="R23" s="618"/>
      <c r="S23" s="618"/>
      <c r="T23" s="618"/>
      <c r="U23" s="622"/>
      <c r="V23" s="622"/>
      <c r="W23" s="622"/>
      <c r="X23" s="570"/>
      <c r="Y23" s="4"/>
    </row>
    <row r="24" spans="1:48" ht="6.2" customHeight="1" x14ac:dyDescent="0.25">
      <c r="A24" s="627"/>
      <c r="B24" s="1327" t="s">
        <v>748</v>
      </c>
      <c r="C24" s="1328"/>
      <c r="D24" s="1328"/>
      <c r="E24" s="1328"/>
      <c r="F24" s="1350" t="str">
        <f>'CARGAR datos'!E22</f>
        <v>-</v>
      </c>
      <c r="G24" s="1350"/>
      <c r="H24" s="1350"/>
      <c r="I24" s="1350"/>
      <c r="J24" s="1350"/>
      <c r="K24" s="1350"/>
      <c r="L24" s="1350"/>
      <c r="M24" s="1350"/>
      <c r="N24" s="1350"/>
      <c r="O24" s="1350"/>
      <c r="P24" s="1350"/>
      <c r="Q24" s="1350"/>
      <c r="R24" s="1350"/>
      <c r="S24" s="1350"/>
      <c r="T24" s="1315" t="s">
        <v>749</v>
      </c>
      <c r="U24" s="1315"/>
      <c r="V24" s="1350" t="str">
        <f>'CARGAR datos'!I22</f>
        <v>-</v>
      </c>
      <c r="W24" s="1350"/>
      <c r="X24" s="1352"/>
      <c r="Y24" s="4"/>
    </row>
    <row r="25" spans="1:48" ht="6.2" customHeight="1" x14ac:dyDescent="0.25">
      <c r="A25" s="627"/>
      <c r="B25" s="1327"/>
      <c r="C25" s="1328"/>
      <c r="D25" s="1328"/>
      <c r="E25" s="1328"/>
      <c r="F25" s="1351"/>
      <c r="G25" s="1351"/>
      <c r="H25" s="1351"/>
      <c r="I25" s="1351"/>
      <c r="J25" s="1351"/>
      <c r="K25" s="1351"/>
      <c r="L25" s="1351"/>
      <c r="M25" s="1351"/>
      <c r="N25" s="1351"/>
      <c r="O25" s="1351"/>
      <c r="P25" s="1351"/>
      <c r="Q25" s="1351"/>
      <c r="R25" s="1351"/>
      <c r="S25" s="1351"/>
      <c r="T25" s="1315"/>
      <c r="U25" s="1315"/>
      <c r="V25" s="1351"/>
      <c r="W25" s="1351"/>
      <c r="X25" s="1353"/>
      <c r="Y25" s="4"/>
    </row>
    <row r="26" spans="1:48" ht="6.2" customHeight="1" x14ac:dyDescent="0.25">
      <c r="A26" s="627"/>
      <c r="B26" s="578"/>
      <c r="C26" s="617"/>
      <c r="D26" s="617"/>
      <c r="E26" s="617"/>
      <c r="F26" s="617"/>
      <c r="G26" s="617"/>
      <c r="H26" s="617"/>
      <c r="I26" s="617"/>
      <c r="J26" s="617"/>
      <c r="K26" s="617"/>
      <c r="L26" s="617"/>
      <c r="M26" s="617"/>
      <c r="N26" s="617"/>
      <c r="O26" s="617"/>
      <c r="P26" s="617"/>
      <c r="Q26" s="617"/>
      <c r="R26" s="617"/>
      <c r="S26" s="617"/>
      <c r="T26" s="617"/>
      <c r="U26" s="622"/>
      <c r="V26" s="622"/>
      <c r="W26" s="622"/>
      <c r="X26" s="570"/>
      <c r="Y26" s="4"/>
    </row>
    <row r="27" spans="1:48" ht="6.2" customHeight="1" x14ac:dyDescent="0.25">
      <c r="A27" s="627"/>
      <c r="B27" s="1327" t="s">
        <v>750</v>
      </c>
      <c r="C27" s="1328"/>
      <c r="D27" s="1328"/>
      <c r="E27" s="1328"/>
      <c r="F27" s="1350" t="str">
        <f>'CARGAR datos'!O22</f>
        <v>BAHIA BLANCA</v>
      </c>
      <c r="G27" s="1350"/>
      <c r="H27" s="1350"/>
      <c r="I27" s="1350"/>
      <c r="J27" s="1350"/>
      <c r="K27" s="1350"/>
      <c r="L27" s="1350"/>
      <c r="M27" s="1350"/>
      <c r="N27" s="1315" t="s">
        <v>751</v>
      </c>
      <c r="O27" s="1315"/>
      <c r="P27" s="1350">
        <f>'CARGAR datos'!Q22</f>
        <v>8000</v>
      </c>
      <c r="Q27" s="1350"/>
      <c r="R27" s="1315" t="s">
        <v>752</v>
      </c>
      <c r="S27" s="1315"/>
      <c r="T27" s="1381" t="str">
        <f>'CARGAR datos'!M25</f>
        <v>-</v>
      </c>
      <c r="U27" s="1315"/>
      <c r="V27" s="1315"/>
      <c r="W27" s="1315"/>
      <c r="X27" s="1382"/>
      <c r="Y27" s="4"/>
    </row>
    <row r="28" spans="1:48" ht="6.2" customHeight="1" x14ac:dyDescent="0.25">
      <c r="A28" s="627"/>
      <c r="B28" s="1327"/>
      <c r="C28" s="1328"/>
      <c r="D28" s="1328"/>
      <c r="E28" s="1328"/>
      <c r="F28" s="1351"/>
      <c r="G28" s="1351"/>
      <c r="H28" s="1351"/>
      <c r="I28" s="1351"/>
      <c r="J28" s="1351"/>
      <c r="K28" s="1351"/>
      <c r="L28" s="1351"/>
      <c r="M28" s="1351"/>
      <c r="N28" s="1315"/>
      <c r="O28" s="1315"/>
      <c r="P28" s="1351"/>
      <c r="Q28" s="1351"/>
      <c r="R28" s="1315"/>
      <c r="S28" s="1315"/>
      <c r="T28" s="1356"/>
      <c r="U28" s="1356"/>
      <c r="V28" s="1356"/>
      <c r="W28" s="1356"/>
      <c r="X28" s="1383"/>
      <c r="Y28" s="4"/>
    </row>
    <row r="29" spans="1:48" ht="6.2" customHeight="1" x14ac:dyDescent="0.25">
      <c r="A29" s="627"/>
      <c r="B29" s="582"/>
      <c r="C29" s="619"/>
      <c r="D29" s="619"/>
      <c r="E29" s="619"/>
      <c r="F29" s="593"/>
      <c r="G29" s="593"/>
      <c r="H29" s="593"/>
      <c r="I29" s="593"/>
      <c r="J29" s="593"/>
      <c r="K29" s="593"/>
      <c r="L29" s="593"/>
      <c r="M29" s="593"/>
      <c r="N29" s="621"/>
      <c r="O29" s="621"/>
      <c r="P29" s="621"/>
      <c r="Q29" s="621"/>
      <c r="R29" s="621"/>
      <c r="S29" s="621"/>
      <c r="T29" s="593"/>
      <c r="U29" s="593"/>
      <c r="V29" s="593"/>
      <c r="W29" s="593"/>
      <c r="X29" s="583"/>
      <c r="Y29" s="572"/>
    </row>
    <row r="30" spans="1:48" ht="6.2" customHeight="1" x14ac:dyDescent="0.25">
      <c r="A30" s="627"/>
      <c r="B30" s="1363" t="s">
        <v>753</v>
      </c>
      <c r="C30" s="1364"/>
      <c r="D30" s="1364"/>
      <c r="E30" s="1364"/>
      <c r="F30" s="1364"/>
      <c r="G30" s="1364"/>
      <c r="H30" s="1364"/>
      <c r="I30" s="1364"/>
      <c r="J30" s="1364"/>
      <c r="K30" s="1364"/>
      <c r="L30" s="1364"/>
      <c r="M30" s="1364"/>
      <c r="N30" s="1364"/>
      <c r="O30" s="1364"/>
      <c r="P30" s="1364"/>
      <c r="Q30" s="1364"/>
      <c r="R30" s="1364"/>
      <c r="S30" s="1364"/>
      <c r="T30" s="1364"/>
      <c r="U30" s="1364"/>
      <c r="V30" s="1364"/>
      <c r="W30" s="1364"/>
      <c r="X30" s="1365"/>
      <c r="Y30" s="572"/>
      <c r="AA30" s="559"/>
      <c r="AB30" s="559"/>
      <c r="AC30" s="559"/>
      <c r="AD30" s="559"/>
      <c r="AE30" s="559"/>
      <c r="AF30" s="559"/>
      <c r="AG30" s="559"/>
      <c r="AH30" s="559"/>
      <c r="AI30" s="559"/>
      <c r="AV30" s="501"/>
    </row>
    <row r="31" spans="1:48" ht="6.2" customHeight="1" x14ac:dyDescent="0.25">
      <c r="A31" s="627"/>
      <c r="B31" s="1363"/>
      <c r="C31" s="1364"/>
      <c r="D31" s="1364"/>
      <c r="E31" s="1364"/>
      <c r="F31" s="1364"/>
      <c r="G31" s="1364"/>
      <c r="H31" s="1364"/>
      <c r="I31" s="1364"/>
      <c r="J31" s="1364"/>
      <c r="K31" s="1364"/>
      <c r="L31" s="1364"/>
      <c r="M31" s="1364"/>
      <c r="N31" s="1364"/>
      <c r="O31" s="1364"/>
      <c r="P31" s="1364"/>
      <c r="Q31" s="1364"/>
      <c r="R31" s="1364"/>
      <c r="S31" s="1364"/>
      <c r="T31" s="1364"/>
      <c r="U31" s="1364"/>
      <c r="V31" s="1364"/>
      <c r="W31" s="1364"/>
      <c r="X31" s="1365"/>
      <c r="Y31" s="572"/>
      <c r="AA31" s="559"/>
      <c r="AB31" s="559"/>
      <c r="AC31" s="559"/>
      <c r="AD31" s="559"/>
      <c r="AE31" s="559"/>
      <c r="AF31" s="559"/>
      <c r="AG31" s="559"/>
      <c r="AH31" s="559"/>
      <c r="AI31" s="559"/>
      <c r="AV31" s="501"/>
    </row>
    <row r="32" spans="1:48" ht="6.2" customHeight="1" x14ac:dyDescent="0.25">
      <c r="A32" s="627"/>
      <c r="B32" s="1366" t="s">
        <v>754</v>
      </c>
      <c r="C32" s="1300"/>
      <c r="D32" s="1300"/>
      <c r="E32" s="1300"/>
      <c r="F32" s="1367"/>
      <c r="G32" s="1367"/>
      <c r="H32" s="1369" t="s">
        <v>755</v>
      </c>
      <c r="I32" s="1370"/>
      <c r="J32" s="1370"/>
      <c r="K32" s="1370"/>
      <c r="L32" s="1370"/>
      <c r="M32" s="1370"/>
      <c r="N32" s="1370"/>
      <c r="O32" s="1370"/>
      <c r="P32" s="1370"/>
      <c r="Q32" s="1370"/>
      <c r="R32" s="1370"/>
      <c r="S32" s="1370"/>
      <c r="T32" s="1370"/>
      <c r="U32" s="1370"/>
      <c r="V32" s="1370"/>
      <c r="W32" s="1370"/>
      <c r="X32" s="1371"/>
      <c r="Y32" s="572"/>
      <c r="AA32" s="559"/>
      <c r="AB32" s="559"/>
      <c r="AC32" s="559"/>
      <c r="AD32" s="559"/>
      <c r="AE32" s="559"/>
      <c r="AF32" s="559"/>
      <c r="AG32" s="559"/>
      <c r="AH32" s="559"/>
      <c r="AI32" s="559"/>
      <c r="AV32" s="501"/>
    </row>
    <row r="33" spans="1:48" ht="6.2" customHeight="1" x14ac:dyDescent="0.25">
      <c r="A33" s="627"/>
      <c r="B33" s="1366"/>
      <c r="C33" s="1300"/>
      <c r="D33" s="1300"/>
      <c r="E33" s="1300"/>
      <c r="F33" s="1368"/>
      <c r="G33" s="1368"/>
      <c r="H33" s="1370"/>
      <c r="I33" s="1370"/>
      <c r="J33" s="1370"/>
      <c r="K33" s="1370"/>
      <c r="L33" s="1370"/>
      <c r="M33" s="1370"/>
      <c r="N33" s="1370"/>
      <c r="O33" s="1370"/>
      <c r="P33" s="1370"/>
      <c r="Q33" s="1370"/>
      <c r="R33" s="1370"/>
      <c r="S33" s="1370"/>
      <c r="T33" s="1370"/>
      <c r="U33" s="1370"/>
      <c r="V33" s="1370"/>
      <c r="W33" s="1370"/>
      <c r="X33" s="1371"/>
      <c r="Y33" s="572"/>
      <c r="AV33" s="501"/>
    </row>
    <row r="34" spans="1:48" ht="3.6" customHeight="1" x14ac:dyDescent="0.25">
      <c r="A34" s="627"/>
      <c r="B34" s="584"/>
      <c r="C34" s="620"/>
      <c r="D34" s="620"/>
      <c r="E34" s="620"/>
      <c r="F34" s="620"/>
      <c r="G34" s="620"/>
      <c r="H34" s="620"/>
      <c r="I34" s="620"/>
      <c r="J34" s="620"/>
      <c r="K34" s="620"/>
      <c r="L34" s="620"/>
      <c r="M34" s="620"/>
      <c r="N34" s="620"/>
      <c r="O34" s="620"/>
      <c r="P34" s="620"/>
      <c r="Q34" s="620"/>
      <c r="R34" s="620"/>
      <c r="S34" s="620"/>
      <c r="T34" s="620"/>
      <c r="U34" s="620"/>
      <c r="V34" s="620"/>
      <c r="W34" s="620"/>
      <c r="X34" s="585"/>
      <c r="Y34" s="572"/>
    </row>
    <row r="35" spans="1:48" ht="9.9499999999999993" customHeight="1" x14ac:dyDescent="0.25">
      <c r="A35" s="627"/>
      <c r="B35" s="1372" t="s">
        <v>756</v>
      </c>
      <c r="C35" s="1373"/>
      <c r="D35" s="1373"/>
      <c r="E35" s="580"/>
      <c r="F35" s="1374">
        <v>11233</v>
      </c>
      <c r="G35" s="1375"/>
      <c r="H35" s="1375"/>
      <c r="I35" s="1375"/>
      <c r="J35" s="1375"/>
      <c r="K35" s="1375"/>
      <c r="L35" s="1333" t="s">
        <v>757</v>
      </c>
      <c r="M35" s="1373" t="s">
        <v>758</v>
      </c>
      <c r="N35" s="1373"/>
      <c r="O35" s="1373"/>
      <c r="P35" s="1373"/>
      <c r="Q35" s="1377" t="s">
        <v>978</v>
      </c>
      <c r="R35" s="1377"/>
      <c r="S35" s="1377"/>
      <c r="T35" s="1377"/>
      <c r="U35" s="1377"/>
      <c r="V35" s="1377"/>
      <c r="W35" s="1377"/>
      <c r="X35" s="1378"/>
      <c r="Y35" s="4"/>
    </row>
    <row r="36" spans="1:48" ht="9.9499999999999993" customHeight="1" x14ac:dyDescent="0.25">
      <c r="A36" s="627"/>
      <c r="B36" s="1372"/>
      <c r="C36" s="1373"/>
      <c r="D36" s="1373"/>
      <c r="E36" s="580"/>
      <c r="F36" s="1376"/>
      <c r="G36" s="1375"/>
      <c r="H36" s="1376"/>
      <c r="I36" s="1376"/>
      <c r="J36" s="1376"/>
      <c r="K36" s="1376"/>
      <c r="L36" s="1333"/>
      <c r="M36" s="1373"/>
      <c r="N36" s="1373"/>
      <c r="O36" s="1373"/>
      <c r="P36" s="1373"/>
      <c r="Q36" s="1379"/>
      <c r="R36" s="1379"/>
      <c r="S36" s="1377"/>
      <c r="T36" s="1377"/>
      <c r="U36" s="1377"/>
      <c r="V36" s="1377"/>
      <c r="W36" s="1377"/>
      <c r="X36" s="1380"/>
      <c r="Y36" s="4"/>
    </row>
    <row r="37" spans="1:48" s="283" customFormat="1" ht="20.100000000000001" customHeight="1" x14ac:dyDescent="0.25">
      <c r="A37" s="628"/>
      <c r="B37" s="1384" t="s">
        <v>759</v>
      </c>
      <c r="C37" s="1385"/>
      <c r="D37" s="1385"/>
      <c r="E37" s="1385"/>
      <c r="F37" s="621"/>
      <c r="G37" s="586"/>
      <c r="H37" s="621"/>
      <c r="I37" s="621"/>
      <c r="J37" s="1385" t="s">
        <v>760</v>
      </c>
      <c r="K37" s="1385"/>
      <c r="L37" s="1385"/>
      <c r="M37" s="1385"/>
      <c r="N37" s="621"/>
      <c r="O37" s="586" t="s">
        <v>409</v>
      </c>
      <c r="P37" s="621"/>
      <c r="Q37" s="1386" t="s">
        <v>761</v>
      </c>
      <c r="R37" s="1386"/>
      <c r="S37" s="1387">
        <v>90364</v>
      </c>
      <c r="T37" s="1331"/>
      <c r="U37" s="1331"/>
      <c r="V37" s="1331"/>
      <c r="W37" s="1331"/>
      <c r="X37" s="587"/>
      <c r="Y37" s="588"/>
    </row>
    <row r="38" spans="1:48" ht="20.100000000000001" customHeight="1" x14ac:dyDescent="0.25">
      <c r="A38" s="627"/>
      <c r="B38" s="579" t="s">
        <v>762</v>
      </c>
      <c r="C38" s="4"/>
      <c r="D38" s="4"/>
      <c r="E38" s="4"/>
      <c r="F38" s="4"/>
      <c r="G38" s="1368"/>
      <c r="H38" s="1388"/>
      <c r="I38" s="1388"/>
      <c r="J38" s="1388"/>
      <c r="K38" s="1388"/>
      <c r="L38" s="1388"/>
      <c r="M38" s="1388"/>
      <c r="N38" s="1388"/>
      <c r="O38" s="1388"/>
      <c r="P38" s="1388"/>
      <c r="Q38" s="1388"/>
      <c r="R38" s="1388"/>
      <c r="S38" s="1388"/>
      <c r="T38" s="1388"/>
      <c r="U38" s="1388"/>
      <c r="V38" s="1388"/>
      <c r="W38" s="1388"/>
      <c r="X38" s="569"/>
      <c r="Y38" s="4"/>
    </row>
    <row r="39" spans="1:48" ht="20.100000000000001" customHeight="1" x14ac:dyDescent="0.25">
      <c r="A39" s="627"/>
      <c r="B39" s="579" t="s">
        <v>763</v>
      </c>
      <c r="C39" s="619"/>
      <c r="D39" s="619"/>
      <c r="E39" s="619"/>
      <c r="F39" s="589"/>
      <c r="G39" s="1362" t="str">
        <f>'CARGAR datos'!E28</f>
        <v>PROYECTO</v>
      </c>
      <c r="H39" s="1362"/>
      <c r="I39" s="1362"/>
      <c r="J39" s="1362"/>
      <c r="K39" s="1362"/>
      <c r="L39" s="1362"/>
      <c r="M39" s="1362"/>
      <c r="N39" s="1362"/>
      <c r="O39" s="1362"/>
      <c r="P39" s="1362"/>
      <c r="Q39" s="1362"/>
      <c r="R39" s="1362"/>
      <c r="S39" s="1362"/>
      <c r="T39" s="1362"/>
      <c r="U39" s="1362"/>
      <c r="V39" s="1362"/>
      <c r="W39" s="1362"/>
      <c r="X39" s="590"/>
      <c r="Y39" s="4"/>
    </row>
    <row r="40" spans="1:48" ht="20.45" customHeight="1" x14ac:dyDescent="0.25">
      <c r="A40" s="627"/>
      <c r="B40" s="1357" t="s">
        <v>764</v>
      </c>
      <c r="C40" s="1358"/>
      <c r="D40" s="1358"/>
      <c r="E40" s="1358"/>
      <c r="F40" s="1358"/>
      <c r="G40" s="1358"/>
      <c r="H40" s="1358"/>
      <c r="I40" s="593"/>
      <c r="J40" s="593"/>
      <c r="K40" s="593"/>
      <c r="L40" s="593"/>
      <c r="M40" s="593"/>
      <c r="N40" s="621"/>
      <c r="O40" s="621"/>
      <c r="P40" s="621"/>
      <c r="Q40" s="621"/>
      <c r="R40" s="621"/>
      <c r="S40" s="621"/>
      <c r="T40" s="593"/>
      <c r="U40" s="593"/>
      <c r="V40" s="593"/>
      <c r="W40" s="593"/>
      <c r="X40" s="583"/>
      <c r="Y40" s="4"/>
    </row>
    <row r="41" spans="1:48" ht="6.2" customHeight="1" x14ac:dyDescent="0.25">
      <c r="A41" s="627"/>
      <c r="B41" s="1357"/>
      <c r="C41" s="1358"/>
      <c r="D41" s="1358"/>
      <c r="E41" s="1358"/>
      <c r="F41" s="1358"/>
      <c r="G41" s="1358"/>
      <c r="H41" s="1358"/>
      <c r="I41" s="593"/>
      <c r="J41" s="593"/>
      <c r="K41" s="593"/>
      <c r="L41" s="593"/>
      <c r="M41" s="593"/>
      <c r="N41" s="621"/>
      <c r="O41" s="621"/>
      <c r="P41" s="621"/>
      <c r="Q41" s="621"/>
      <c r="R41" s="621"/>
      <c r="S41" s="621"/>
      <c r="T41" s="593"/>
      <c r="U41" s="593"/>
      <c r="V41" s="593"/>
      <c r="W41" s="593"/>
      <c r="X41" s="583"/>
      <c r="Y41" s="4"/>
    </row>
    <row r="42" spans="1:48" ht="6.2" customHeight="1" x14ac:dyDescent="0.25">
      <c r="A42" s="627"/>
      <c r="B42" s="1327" t="s">
        <v>765</v>
      </c>
      <c r="C42" s="1328"/>
      <c r="D42" s="1328"/>
      <c r="E42" s="1328"/>
      <c r="F42" s="1361" t="str">
        <f>'CARGAR datos'!E8</f>
        <v>-</v>
      </c>
      <c r="G42" s="1350"/>
      <c r="H42" s="1350"/>
      <c r="I42" s="1350"/>
      <c r="J42" s="1350"/>
      <c r="K42" s="1350"/>
      <c r="L42" s="1350"/>
      <c r="M42" s="1350"/>
      <c r="N42" s="1350"/>
      <c r="O42" s="1350"/>
      <c r="P42" s="1350"/>
      <c r="Q42" s="1350"/>
      <c r="R42" s="1315" t="s">
        <v>743</v>
      </c>
      <c r="S42" s="1350" t="str">
        <f>'CARGAR datos'!E9</f>
        <v>-</v>
      </c>
      <c r="T42" s="1350"/>
      <c r="U42" s="1350"/>
      <c r="V42" s="1350"/>
      <c r="W42" s="1350"/>
      <c r="X42" s="583"/>
      <c r="Y42" s="4"/>
    </row>
    <row r="43" spans="1:48" ht="6.2" customHeight="1" x14ac:dyDescent="0.25">
      <c r="A43" s="627"/>
      <c r="B43" s="1327"/>
      <c r="C43" s="1328"/>
      <c r="D43" s="1328"/>
      <c r="E43" s="1328"/>
      <c r="F43" s="1351"/>
      <c r="G43" s="1351"/>
      <c r="H43" s="1351"/>
      <c r="I43" s="1351"/>
      <c r="J43" s="1351"/>
      <c r="K43" s="1351"/>
      <c r="L43" s="1351"/>
      <c r="M43" s="1351"/>
      <c r="N43" s="1351"/>
      <c r="O43" s="1351"/>
      <c r="P43" s="1351"/>
      <c r="Q43" s="1351"/>
      <c r="R43" s="1315"/>
      <c r="S43" s="1351"/>
      <c r="T43" s="1351"/>
      <c r="U43" s="1351"/>
      <c r="V43" s="1351"/>
      <c r="W43" s="1351"/>
      <c r="X43" s="583"/>
      <c r="Y43" s="4"/>
    </row>
    <row r="44" spans="1:48" ht="6.2" customHeight="1" x14ac:dyDescent="0.25">
      <c r="A44" s="627"/>
      <c r="B44" s="582"/>
      <c r="C44" s="619"/>
      <c r="D44" s="619"/>
      <c r="E44" s="619"/>
      <c r="F44" s="593"/>
      <c r="G44" s="593"/>
      <c r="H44" s="593"/>
      <c r="I44" s="593"/>
      <c r="J44" s="593"/>
      <c r="K44" s="593"/>
      <c r="L44" s="593"/>
      <c r="M44" s="593"/>
      <c r="N44" s="621"/>
      <c r="O44" s="621"/>
      <c r="P44" s="621"/>
      <c r="Q44" s="621"/>
      <c r="R44" s="621"/>
      <c r="S44" s="621"/>
      <c r="T44" s="593"/>
      <c r="U44" s="593"/>
      <c r="V44" s="593"/>
      <c r="W44" s="593"/>
      <c r="X44" s="583"/>
      <c r="Y44" s="4"/>
    </row>
    <row r="45" spans="1:48" ht="6.2" customHeight="1" x14ac:dyDescent="0.25">
      <c r="A45" s="627"/>
      <c r="B45" s="1327" t="s">
        <v>766</v>
      </c>
      <c r="C45" s="1328"/>
      <c r="D45" s="1328"/>
      <c r="E45" s="1328"/>
      <c r="F45" s="1350" t="str">
        <f>'CARGAR datos'!E16</f>
        <v>-</v>
      </c>
      <c r="G45" s="1350"/>
      <c r="H45" s="1350"/>
      <c r="I45" s="1350"/>
      <c r="J45" s="1350"/>
      <c r="K45" s="1350"/>
      <c r="L45" s="1350"/>
      <c r="M45" s="1350"/>
      <c r="N45" s="1350"/>
      <c r="O45" s="1350"/>
      <c r="P45" s="1350"/>
      <c r="Q45" s="1350"/>
      <c r="R45" s="1315" t="s">
        <v>21</v>
      </c>
      <c r="S45" s="1350" t="str">
        <f>'CARGAR datos'!I16</f>
        <v>-</v>
      </c>
      <c r="T45" s="1350"/>
      <c r="U45" s="1350"/>
      <c r="V45" s="1315" t="s">
        <v>165</v>
      </c>
      <c r="W45" s="1350" t="str">
        <f>'CARGAR datos'!K16</f>
        <v>-</v>
      </c>
      <c r="X45" s="1352"/>
      <c r="Y45" s="4"/>
    </row>
    <row r="46" spans="1:48" ht="6.2" customHeight="1" x14ac:dyDescent="0.25">
      <c r="A46" s="627"/>
      <c r="B46" s="1327"/>
      <c r="C46" s="1328"/>
      <c r="D46" s="1328"/>
      <c r="E46" s="1328"/>
      <c r="F46" s="1351"/>
      <c r="G46" s="1351"/>
      <c r="H46" s="1351"/>
      <c r="I46" s="1351"/>
      <c r="J46" s="1351"/>
      <c r="K46" s="1351"/>
      <c r="L46" s="1351"/>
      <c r="M46" s="1351"/>
      <c r="N46" s="1351"/>
      <c r="O46" s="1351"/>
      <c r="P46" s="1351"/>
      <c r="Q46" s="1351"/>
      <c r="R46" s="1315"/>
      <c r="S46" s="1351"/>
      <c r="T46" s="1351"/>
      <c r="U46" s="1351"/>
      <c r="V46" s="1315"/>
      <c r="W46" s="1351"/>
      <c r="X46" s="1353"/>
      <c r="Y46" s="4"/>
    </row>
    <row r="47" spans="1:48" ht="6.2" customHeight="1" x14ac:dyDescent="0.25">
      <c r="A47" s="627"/>
      <c r="B47" s="582"/>
      <c r="C47" s="619"/>
      <c r="D47" s="619"/>
      <c r="E47" s="619"/>
      <c r="F47" s="593"/>
      <c r="G47" s="593"/>
      <c r="H47" s="593"/>
      <c r="I47" s="593"/>
      <c r="J47" s="593"/>
      <c r="K47" s="593"/>
      <c r="L47" s="593"/>
      <c r="M47" s="593"/>
      <c r="N47" s="621"/>
      <c r="O47" s="621"/>
      <c r="P47" s="621"/>
      <c r="Q47" s="621"/>
      <c r="R47" s="621"/>
      <c r="S47" s="621"/>
      <c r="T47" s="593"/>
      <c r="U47" s="593"/>
      <c r="V47" s="593"/>
      <c r="W47" s="593"/>
      <c r="X47" s="583"/>
      <c r="Y47" s="4"/>
    </row>
    <row r="48" spans="1:48" ht="6.2" customHeight="1" x14ac:dyDescent="0.25">
      <c r="A48" s="627"/>
      <c r="B48" s="1327" t="s">
        <v>750</v>
      </c>
      <c r="C48" s="1328"/>
      <c r="D48" s="1328"/>
      <c r="E48" s="1350" t="str">
        <f>'CARGAR datos'!O16</f>
        <v>BAHIA BLANCA</v>
      </c>
      <c r="F48" s="1350"/>
      <c r="G48" s="1350"/>
      <c r="H48" s="1350"/>
      <c r="I48" s="1350"/>
      <c r="J48" s="1350"/>
      <c r="K48" s="1350"/>
      <c r="L48" s="1350"/>
      <c r="M48" s="1315" t="s">
        <v>751</v>
      </c>
      <c r="N48" s="1350">
        <f>'CARGAR datos'!Q16</f>
        <v>8000</v>
      </c>
      <c r="O48" s="1350"/>
      <c r="P48" s="1350"/>
      <c r="Q48" s="1315" t="s">
        <v>767</v>
      </c>
      <c r="R48" s="1315"/>
      <c r="S48" s="1350" t="str">
        <f>'CARGAR datos'!E13</f>
        <v>-</v>
      </c>
      <c r="T48" s="1350"/>
      <c r="U48" s="1350"/>
      <c r="V48" s="1350"/>
      <c r="W48" s="1350"/>
      <c r="X48" s="1352"/>
      <c r="Y48" s="4"/>
    </row>
    <row r="49" spans="1:25" ht="6.2" customHeight="1" x14ac:dyDescent="0.25">
      <c r="A49" s="627"/>
      <c r="B49" s="1327"/>
      <c r="C49" s="1328"/>
      <c r="D49" s="1328"/>
      <c r="E49" s="1351"/>
      <c r="F49" s="1351"/>
      <c r="G49" s="1351"/>
      <c r="H49" s="1351"/>
      <c r="I49" s="1351"/>
      <c r="J49" s="1351"/>
      <c r="K49" s="1351"/>
      <c r="L49" s="1351"/>
      <c r="M49" s="1315"/>
      <c r="N49" s="1351"/>
      <c r="O49" s="1351"/>
      <c r="P49" s="1351"/>
      <c r="Q49" s="1315"/>
      <c r="R49" s="1315"/>
      <c r="S49" s="1351"/>
      <c r="T49" s="1351"/>
      <c r="U49" s="1351"/>
      <c r="V49" s="1351"/>
      <c r="W49" s="1351"/>
      <c r="X49" s="1353"/>
      <c r="Y49" s="4"/>
    </row>
    <row r="50" spans="1:25" ht="6.2" customHeight="1" x14ac:dyDescent="0.25">
      <c r="A50" s="627"/>
      <c r="B50" s="582"/>
      <c r="C50" s="619"/>
      <c r="D50" s="619"/>
      <c r="E50" s="619"/>
      <c r="F50" s="593"/>
      <c r="G50" s="593"/>
      <c r="H50" s="593"/>
      <c r="I50" s="593"/>
      <c r="J50" s="593"/>
      <c r="K50" s="593"/>
      <c r="L50" s="593"/>
      <c r="M50" s="593"/>
      <c r="N50" s="621"/>
      <c r="O50" s="621"/>
      <c r="P50" s="621"/>
      <c r="Q50" s="621"/>
      <c r="R50" s="621"/>
      <c r="S50" s="621"/>
      <c r="T50" s="593"/>
      <c r="U50" s="593"/>
      <c r="V50" s="593"/>
      <c r="W50" s="593"/>
      <c r="X50" s="583"/>
      <c r="Y50" s="4"/>
    </row>
    <row r="51" spans="1:25" ht="6.2" customHeight="1" x14ac:dyDescent="0.25">
      <c r="A51" s="627"/>
      <c r="B51" s="578"/>
      <c r="C51" s="617"/>
      <c r="D51" s="617"/>
      <c r="E51" s="617"/>
      <c r="F51" s="617"/>
      <c r="G51" s="617"/>
      <c r="H51" s="617"/>
      <c r="I51" s="617"/>
      <c r="J51" s="617"/>
      <c r="K51" s="617"/>
      <c r="L51" s="617"/>
      <c r="M51" s="617"/>
      <c r="N51" s="617"/>
      <c r="O51" s="617"/>
      <c r="P51" s="617"/>
      <c r="Q51" s="617"/>
      <c r="R51" s="617"/>
      <c r="S51" s="617"/>
      <c r="T51" s="617"/>
      <c r="U51" s="622"/>
      <c r="V51" s="622"/>
      <c r="W51" s="622"/>
      <c r="X51" s="570"/>
      <c r="Y51" s="4"/>
    </row>
    <row r="52" spans="1:25" ht="6.2" customHeight="1" x14ac:dyDescent="0.25">
      <c r="A52" s="627"/>
      <c r="B52" s="578"/>
      <c r="C52" s="617"/>
      <c r="D52" s="617"/>
      <c r="E52" s="617"/>
      <c r="F52" s="617"/>
      <c r="G52" s="617"/>
      <c r="H52" s="617"/>
      <c r="I52" s="617"/>
      <c r="J52" s="617"/>
      <c r="K52" s="617"/>
      <c r="L52" s="617"/>
      <c r="M52" s="617"/>
      <c r="N52" s="617"/>
      <c r="O52" s="617"/>
      <c r="P52" s="617"/>
      <c r="Q52" s="617"/>
      <c r="R52" s="617"/>
      <c r="S52" s="617"/>
      <c r="T52" s="617"/>
      <c r="U52" s="622"/>
      <c r="V52" s="622"/>
      <c r="W52" s="622"/>
      <c r="X52" s="570"/>
      <c r="Y52" s="4"/>
    </row>
    <row r="53" spans="1:25" ht="6.2" customHeight="1" x14ac:dyDescent="0.25">
      <c r="A53" s="627"/>
      <c r="B53" s="1357" t="s">
        <v>768</v>
      </c>
      <c r="C53" s="1358"/>
      <c r="D53" s="1358"/>
      <c r="E53" s="1358"/>
      <c r="F53" s="1358"/>
      <c r="G53" s="1358"/>
      <c r="H53" s="1358"/>
      <c r="I53" s="617"/>
      <c r="J53" s="617"/>
      <c r="K53" s="617"/>
      <c r="L53" s="617"/>
      <c r="M53" s="617"/>
      <c r="N53" s="617"/>
      <c r="O53" s="617"/>
      <c r="P53" s="617"/>
      <c r="Q53" s="617"/>
      <c r="R53" s="617"/>
      <c r="S53" s="617"/>
      <c r="T53" s="617"/>
      <c r="U53" s="622"/>
      <c r="V53" s="622"/>
      <c r="W53" s="622"/>
      <c r="X53" s="570"/>
      <c r="Y53" s="4"/>
    </row>
    <row r="54" spans="1:25" ht="6.2" customHeight="1" x14ac:dyDescent="0.25">
      <c r="A54" s="627"/>
      <c r="B54" s="1357"/>
      <c r="C54" s="1358"/>
      <c r="D54" s="1358"/>
      <c r="E54" s="1358"/>
      <c r="F54" s="1358"/>
      <c r="G54" s="1358"/>
      <c r="H54" s="1358"/>
      <c r="I54" s="617"/>
      <c r="J54" s="617"/>
      <c r="K54" s="617"/>
      <c r="L54" s="617"/>
      <c r="M54" s="617"/>
      <c r="N54" s="617"/>
      <c r="O54" s="617"/>
      <c r="P54" s="617"/>
      <c r="Q54" s="617"/>
      <c r="R54" s="617"/>
      <c r="S54" s="617"/>
      <c r="T54" s="617"/>
      <c r="U54" s="622"/>
      <c r="V54" s="622"/>
      <c r="W54" s="622"/>
      <c r="X54" s="570"/>
      <c r="Y54" s="4"/>
    </row>
    <row r="55" spans="1:25" ht="6.2" customHeight="1" x14ac:dyDescent="0.25">
      <c r="A55" s="627"/>
      <c r="B55" s="578"/>
      <c r="C55" s="617"/>
      <c r="D55" s="617"/>
      <c r="E55" s="617"/>
      <c r="F55" s="617"/>
      <c r="G55" s="617"/>
      <c r="H55" s="617"/>
      <c r="I55" s="617"/>
      <c r="J55" s="617"/>
      <c r="K55" s="617"/>
      <c r="L55" s="617"/>
      <c r="M55" s="617"/>
      <c r="N55" s="617"/>
      <c r="O55" s="617"/>
      <c r="P55" s="617"/>
      <c r="Q55" s="617"/>
      <c r="R55" s="617"/>
      <c r="S55" s="617"/>
      <c r="T55" s="617"/>
      <c r="U55" s="622"/>
      <c r="V55" s="622"/>
      <c r="W55" s="622"/>
      <c r="X55" s="570"/>
      <c r="Y55" s="4"/>
    </row>
    <row r="56" spans="1:25" ht="6.2" customHeight="1" x14ac:dyDescent="0.25">
      <c r="A56" s="627"/>
      <c r="B56" s="1318" t="s">
        <v>769</v>
      </c>
      <c r="C56" s="1350" t="str">
        <f>'CARGAR datos'!F32</f>
        <v>-</v>
      </c>
      <c r="D56" s="1350"/>
      <c r="E56" s="1315" t="s">
        <v>770</v>
      </c>
      <c r="F56" s="1315"/>
      <c r="G56" s="1350" t="str">
        <f>'CARGAR datos'!H32</f>
        <v>-</v>
      </c>
      <c r="H56" s="1350"/>
      <c r="I56" s="624"/>
      <c r="J56" s="1315" t="s">
        <v>771</v>
      </c>
      <c r="K56" s="1350" t="str">
        <f>'CARGAR datos'!J32</f>
        <v>-</v>
      </c>
      <c r="L56" s="1350"/>
      <c r="M56" s="1350"/>
      <c r="N56" s="1315" t="s">
        <v>772</v>
      </c>
      <c r="O56" s="1315"/>
      <c r="P56" s="1350" t="str">
        <f>'CARGAR datos'!L32</f>
        <v>-</v>
      </c>
      <c r="Q56" s="1350"/>
      <c r="R56" s="1315" t="s">
        <v>773</v>
      </c>
      <c r="S56" s="1315"/>
      <c r="T56" s="1350" t="s">
        <v>151</v>
      </c>
      <c r="U56" s="1350"/>
      <c r="V56" s="622"/>
      <c r="W56" s="622"/>
      <c r="X56" s="570"/>
      <c r="Y56" s="4"/>
    </row>
    <row r="57" spans="1:25" ht="6" customHeight="1" x14ac:dyDescent="0.25">
      <c r="A57" s="622"/>
      <c r="B57" s="1318"/>
      <c r="C57" s="1351"/>
      <c r="D57" s="1351"/>
      <c r="E57" s="1315"/>
      <c r="F57" s="1315"/>
      <c r="G57" s="1351"/>
      <c r="H57" s="1351"/>
      <c r="I57" s="622"/>
      <c r="J57" s="1315"/>
      <c r="K57" s="1351"/>
      <c r="L57" s="1351"/>
      <c r="M57" s="1351"/>
      <c r="N57" s="1315"/>
      <c r="O57" s="1315"/>
      <c r="P57" s="1351"/>
      <c r="Q57" s="1351"/>
      <c r="R57" s="1315"/>
      <c r="S57" s="1315"/>
      <c r="T57" s="1351"/>
      <c r="U57" s="1351"/>
      <c r="V57" s="622"/>
      <c r="W57" s="622"/>
      <c r="X57" s="570"/>
      <c r="Y57" s="4"/>
    </row>
    <row r="58" spans="1:25" ht="6" customHeight="1" x14ac:dyDescent="0.25">
      <c r="A58" s="622"/>
      <c r="B58" s="591"/>
      <c r="C58" s="622"/>
      <c r="D58" s="622"/>
      <c r="E58" s="622"/>
      <c r="F58" s="622"/>
      <c r="G58" s="622"/>
      <c r="H58" s="622"/>
      <c r="I58" s="622"/>
      <c r="J58" s="622"/>
      <c r="K58" s="622"/>
      <c r="L58" s="622"/>
      <c r="M58" s="622"/>
      <c r="N58" s="622"/>
      <c r="O58" s="622"/>
      <c r="P58" s="622"/>
      <c r="Q58" s="622"/>
      <c r="R58" s="622"/>
      <c r="S58" s="622"/>
      <c r="T58" s="622"/>
      <c r="U58" s="622"/>
      <c r="V58" s="622"/>
      <c r="W58" s="622"/>
      <c r="X58" s="570"/>
      <c r="Y58" s="4"/>
    </row>
    <row r="59" spans="1:25" ht="6" customHeight="1" x14ac:dyDescent="0.25">
      <c r="A59" s="627"/>
      <c r="B59" s="1318" t="s">
        <v>774</v>
      </c>
      <c r="C59" s="1350" t="str">
        <f>'CARGAR datos'!E30</f>
        <v>-</v>
      </c>
      <c r="D59" s="1350"/>
      <c r="E59" s="1350"/>
      <c r="F59" s="1350"/>
      <c r="G59" s="1350"/>
      <c r="H59" s="1350"/>
      <c r="I59" s="1350"/>
      <c r="J59" s="1350"/>
      <c r="K59" s="1315" t="s">
        <v>749</v>
      </c>
      <c r="L59" s="1350" t="str">
        <f>'CARGAR datos'!I30</f>
        <v>-</v>
      </c>
      <c r="M59" s="1350"/>
      <c r="N59" s="1315" t="s">
        <v>775</v>
      </c>
      <c r="O59" s="1315"/>
      <c r="P59" s="1350" t="str">
        <f>'CARGAR datos'!M30</f>
        <v>-</v>
      </c>
      <c r="Q59" s="1350"/>
      <c r="R59" s="1315" t="s">
        <v>776</v>
      </c>
      <c r="S59" s="1315"/>
      <c r="T59" s="1350" t="str">
        <f>'CARGAR datos'!E31</f>
        <v>BAHIA BLANCA</v>
      </c>
      <c r="U59" s="1350"/>
      <c r="V59" s="1350"/>
      <c r="W59" s="1350"/>
      <c r="X59" s="1352"/>
      <c r="Y59" s="4"/>
    </row>
    <row r="60" spans="1:25" ht="6" customHeight="1" x14ac:dyDescent="0.25">
      <c r="A60" s="660"/>
      <c r="B60" s="1318"/>
      <c r="C60" s="1350"/>
      <c r="D60" s="1350"/>
      <c r="E60" s="1350"/>
      <c r="F60" s="1350"/>
      <c r="G60" s="1350"/>
      <c r="H60" s="1350"/>
      <c r="I60" s="1350"/>
      <c r="J60" s="1350"/>
      <c r="K60" s="1315"/>
      <c r="L60" s="1351"/>
      <c r="M60" s="1351"/>
      <c r="N60" s="1315"/>
      <c r="O60" s="1315"/>
      <c r="P60" s="1351"/>
      <c r="Q60" s="1351"/>
      <c r="R60" s="1315"/>
      <c r="S60" s="1315"/>
      <c r="T60" s="1351"/>
      <c r="U60" s="1351"/>
      <c r="V60" s="1351"/>
      <c r="W60" s="1351"/>
      <c r="X60" s="1353"/>
      <c r="Y60" s="4"/>
    </row>
    <row r="61" spans="1:25" ht="6" customHeight="1" x14ac:dyDescent="0.25">
      <c r="A61" s="660"/>
      <c r="B61" s="578"/>
      <c r="C61" s="617"/>
      <c r="D61" s="617"/>
      <c r="E61" s="617"/>
      <c r="F61" s="617"/>
      <c r="G61" s="617"/>
      <c r="H61" s="617"/>
      <c r="I61" s="617"/>
      <c r="J61" s="617"/>
      <c r="K61" s="617"/>
      <c r="L61" s="617"/>
      <c r="M61" s="617"/>
      <c r="N61" s="617"/>
      <c r="O61" s="617"/>
      <c r="P61" s="617"/>
      <c r="Q61" s="617"/>
      <c r="R61" s="617"/>
      <c r="S61" s="617"/>
      <c r="T61" s="617"/>
      <c r="U61" s="624"/>
      <c r="V61" s="624"/>
      <c r="W61" s="624"/>
      <c r="X61" s="592"/>
      <c r="Y61" s="4"/>
    </row>
    <row r="62" spans="1:25" ht="6" customHeight="1" x14ac:dyDescent="0.25">
      <c r="A62" s="627"/>
      <c r="B62" s="1327" t="s">
        <v>777</v>
      </c>
      <c r="C62" s="1328"/>
      <c r="D62" s="1328"/>
      <c r="E62" s="1328"/>
      <c r="F62" s="1354" t="str">
        <f>'CARGAR datos'!F55</f>
        <v>-</v>
      </c>
      <c r="G62" s="1354"/>
      <c r="H62" s="1354"/>
      <c r="I62" s="617"/>
      <c r="J62" s="617"/>
      <c r="K62" s="1315" t="s">
        <v>778</v>
      </c>
      <c r="L62" s="1315"/>
      <c r="M62" s="1315" t="str">
        <f>'CARGAR datos'!H55</f>
        <v>-</v>
      </c>
      <c r="N62" s="1315"/>
      <c r="O62" s="1315"/>
      <c r="P62" s="1315"/>
      <c r="Q62" s="1315" t="s">
        <v>779</v>
      </c>
      <c r="R62" s="1315" t="str">
        <f>'CARGAR datos'!J55</f>
        <v>-</v>
      </c>
      <c r="S62" s="1315"/>
      <c r="T62" s="1315"/>
      <c r="U62" s="1315"/>
      <c r="V62" s="1315"/>
      <c r="W62" s="1315"/>
      <c r="X62" s="592"/>
      <c r="Y62" s="4"/>
    </row>
    <row r="63" spans="1:25" ht="6" customHeight="1" x14ac:dyDescent="0.25">
      <c r="A63" s="627"/>
      <c r="B63" s="1327"/>
      <c r="C63" s="1328"/>
      <c r="D63" s="1328"/>
      <c r="E63" s="1328"/>
      <c r="F63" s="1355"/>
      <c r="G63" s="1355"/>
      <c r="H63" s="1355"/>
      <c r="I63" s="617"/>
      <c r="J63" s="617"/>
      <c r="K63" s="1315"/>
      <c r="L63" s="1315"/>
      <c r="M63" s="1356"/>
      <c r="N63" s="1356"/>
      <c r="O63" s="1356"/>
      <c r="P63" s="1356"/>
      <c r="Q63" s="1315"/>
      <c r="R63" s="1356"/>
      <c r="S63" s="1356"/>
      <c r="T63" s="1356"/>
      <c r="U63" s="1356"/>
      <c r="V63" s="1356"/>
      <c r="W63" s="1356"/>
      <c r="X63" s="592"/>
      <c r="Y63" s="4"/>
    </row>
    <row r="64" spans="1:25" ht="6" customHeight="1" x14ac:dyDescent="0.25">
      <c r="A64" s="627"/>
      <c r="B64" s="578"/>
      <c r="C64" s="617"/>
      <c r="D64" s="617"/>
      <c r="E64" s="617"/>
      <c r="F64" s="617"/>
      <c r="G64" s="617"/>
      <c r="H64" s="617"/>
      <c r="I64" s="617"/>
      <c r="J64" s="617"/>
      <c r="K64" s="617"/>
      <c r="L64" s="617"/>
      <c r="M64" s="617"/>
      <c r="N64" s="617"/>
      <c r="O64" s="617"/>
      <c r="P64" s="617"/>
      <c r="Q64" s="617"/>
      <c r="R64" s="617"/>
      <c r="S64" s="617"/>
      <c r="T64" s="617"/>
      <c r="U64" s="624"/>
      <c r="V64" s="624"/>
      <c r="W64" s="624"/>
      <c r="X64" s="592"/>
      <c r="Y64" s="4"/>
    </row>
    <row r="65" spans="1:25" ht="6" customHeight="1" x14ac:dyDescent="0.25">
      <c r="A65" s="627"/>
      <c r="B65" s="578"/>
      <c r="C65" s="617"/>
      <c r="D65" s="617"/>
      <c r="E65" s="617"/>
      <c r="F65" s="617"/>
      <c r="G65" s="617"/>
      <c r="H65" s="617"/>
      <c r="I65" s="617"/>
      <c r="J65" s="617"/>
      <c r="K65" s="617"/>
      <c r="L65" s="617"/>
      <c r="M65" s="617"/>
      <c r="N65" s="617"/>
      <c r="O65" s="617"/>
      <c r="P65" s="617"/>
      <c r="Q65" s="617"/>
      <c r="R65" s="617"/>
      <c r="S65" s="617"/>
      <c r="T65" s="617"/>
      <c r="U65" s="624"/>
      <c r="V65" s="624"/>
      <c r="W65" s="624"/>
      <c r="X65" s="592"/>
      <c r="Y65" s="4"/>
    </row>
    <row r="66" spans="1:25" ht="6" customHeight="1" x14ac:dyDescent="0.25">
      <c r="A66" s="627"/>
      <c r="B66" s="578"/>
      <c r="C66" s="617"/>
      <c r="D66" s="617"/>
      <c r="E66" s="617"/>
      <c r="F66" s="617"/>
      <c r="G66" s="617"/>
      <c r="H66" s="617"/>
      <c r="I66" s="617"/>
      <c r="J66" s="617"/>
      <c r="K66" s="617"/>
      <c r="L66" s="617"/>
      <c r="M66" s="617"/>
      <c r="N66" s="617"/>
      <c r="O66" s="617"/>
      <c r="P66" s="617"/>
      <c r="Q66" s="617"/>
      <c r="R66" s="617"/>
      <c r="S66" s="617"/>
      <c r="T66" s="617"/>
      <c r="U66" s="624"/>
      <c r="V66" s="624"/>
      <c r="W66" s="624"/>
      <c r="X66" s="592"/>
      <c r="Y66" s="4"/>
    </row>
    <row r="67" spans="1:25" ht="6" customHeight="1" x14ac:dyDescent="0.25">
      <c r="A67" s="627"/>
      <c r="B67" s="1357" t="s">
        <v>780</v>
      </c>
      <c r="C67" s="1358"/>
      <c r="D67" s="1358"/>
      <c r="E67" s="1358"/>
      <c r="F67" s="1358"/>
      <c r="G67" s="1358"/>
      <c r="H67" s="1358"/>
      <c r="I67" s="1358"/>
      <c r="J67" s="1358"/>
      <c r="K67" s="1358"/>
      <c r="L67" s="1358"/>
      <c r="M67" s="1358"/>
      <c r="N67" s="1358"/>
      <c r="O67" s="617"/>
      <c r="P67" s="617"/>
      <c r="Q67" s="617"/>
      <c r="R67" s="617"/>
      <c r="S67" s="617"/>
      <c r="T67" s="617"/>
      <c r="U67" s="624"/>
      <c r="V67" s="624"/>
      <c r="W67" s="624"/>
      <c r="X67" s="592"/>
      <c r="Y67" s="4"/>
    </row>
    <row r="68" spans="1:25" ht="6" customHeight="1" x14ac:dyDescent="0.25">
      <c r="A68" s="627"/>
      <c r="B68" s="1357"/>
      <c r="C68" s="1358"/>
      <c r="D68" s="1358"/>
      <c r="E68" s="1358"/>
      <c r="F68" s="1358"/>
      <c r="G68" s="1358"/>
      <c r="H68" s="1358"/>
      <c r="I68" s="1358"/>
      <c r="J68" s="1358"/>
      <c r="K68" s="1358"/>
      <c r="L68" s="1358"/>
      <c r="M68" s="1358"/>
      <c r="N68" s="1358"/>
      <c r="O68" s="617"/>
      <c r="P68" s="617"/>
      <c r="Q68" s="617"/>
      <c r="R68" s="617"/>
      <c r="S68" s="617"/>
      <c r="T68" s="617"/>
      <c r="U68" s="624"/>
      <c r="V68" s="624"/>
      <c r="W68" s="625"/>
      <c r="X68" s="594"/>
      <c r="Y68" s="4"/>
    </row>
    <row r="69" spans="1:25" ht="6" customHeight="1" x14ac:dyDescent="0.25">
      <c r="A69" s="627"/>
      <c r="B69" s="578"/>
      <c r="C69" s="617"/>
      <c r="D69" s="617"/>
      <c r="E69" s="617"/>
      <c r="F69" s="617"/>
      <c r="G69" s="617"/>
      <c r="H69" s="617"/>
      <c r="I69" s="617"/>
      <c r="J69" s="617"/>
      <c r="K69" s="617"/>
      <c r="L69" s="617"/>
      <c r="M69" s="617"/>
      <c r="N69" s="617"/>
      <c r="O69" s="617"/>
      <c r="P69" s="617"/>
      <c r="Q69" s="617"/>
      <c r="R69" s="617"/>
      <c r="S69" s="617"/>
      <c r="T69" s="617"/>
      <c r="U69" s="624"/>
      <c r="V69" s="624"/>
      <c r="W69" s="625"/>
      <c r="X69" s="594"/>
      <c r="Y69" s="4"/>
    </row>
    <row r="70" spans="1:25" ht="6" customHeight="1" x14ac:dyDescent="0.25">
      <c r="A70" s="622"/>
      <c r="B70" s="1359" t="s">
        <v>781</v>
      </c>
      <c r="C70" s="1360"/>
      <c r="D70" s="1360"/>
      <c r="E70" s="1360"/>
      <c r="F70" s="1360"/>
      <c r="G70" s="1360"/>
      <c r="H70" s="1348" t="str">
        <f>'CARGAR datos'!E47</f>
        <v>-</v>
      </c>
      <c r="I70" s="1348"/>
      <c r="J70" s="1348"/>
      <c r="K70" s="1348"/>
      <c r="L70" s="1348"/>
      <c r="M70" s="1315" t="s">
        <v>782</v>
      </c>
      <c r="N70" s="1315" t="s">
        <v>783</v>
      </c>
      <c r="O70" s="1315"/>
      <c r="P70" s="1315"/>
      <c r="Q70" s="1315"/>
      <c r="R70" s="1315"/>
      <c r="S70" s="1315"/>
      <c r="T70" s="1348" t="str">
        <f>'CARGAR datos'!L47</f>
        <v>-</v>
      </c>
      <c r="U70" s="1348"/>
      <c r="V70" s="1348"/>
      <c r="W70" s="1315" t="s">
        <v>782</v>
      </c>
      <c r="X70" s="594"/>
      <c r="Y70" s="4"/>
    </row>
    <row r="71" spans="1:25" ht="6" customHeight="1" x14ac:dyDescent="0.25">
      <c r="A71" s="622"/>
      <c r="B71" s="1359"/>
      <c r="C71" s="1360"/>
      <c r="D71" s="1360"/>
      <c r="E71" s="1360"/>
      <c r="F71" s="1360"/>
      <c r="G71" s="1360"/>
      <c r="H71" s="1349"/>
      <c r="I71" s="1349"/>
      <c r="J71" s="1349"/>
      <c r="K71" s="1349"/>
      <c r="L71" s="1349"/>
      <c r="M71" s="1315"/>
      <c r="N71" s="1315"/>
      <c r="O71" s="1315"/>
      <c r="P71" s="1315"/>
      <c r="Q71" s="1315"/>
      <c r="R71" s="1315"/>
      <c r="S71" s="1315"/>
      <c r="T71" s="1349"/>
      <c r="U71" s="1349"/>
      <c r="V71" s="1349"/>
      <c r="W71" s="1315"/>
      <c r="X71" s="594"/>
      <c r="Y71" s="4"/>
    </row>
    <row r="72" spans="1:25" ht="6" customHeight="1" x14ac:dyDescent="0.25">
      <c r="A72" s="627"/>
      <c r="B72" s="595"/>
      <c r="C72" s="623"/>
      <c r="D72" s="623"/>
      <c r="E72" s="623"/>
      <c r="F72" s="623"/>
      <c r="G72" s="623"/>
      <c r="H72" s="623"/>
      <c r="I72" s="623"/>
      <c r="J72" s="623"/>
      <c r="K72" s="623"/>
      <c r="L72" s="623"/>
      <c r="M72" s="623"/>
      <c r="N72" s="623"/>
      <c r="O72" s="623"/>
      <c r="P72" s="623"/>
      <c r="Q72" s="623"/>
      <c r="R72" s="623"/>
      <c r="S72" s="623"/>
      <c r="T72" s="623"/>
      <c r="U72" s="633"/>
      <c r="V72" s="633"/>
      <c r="W72" s="633"/>
      <c r="X72" s="570"/>
      <c r="Y72" s="4"/>
    </row>
    <row r="73" spans="1:25" ht="6" customHeight="1" x14ac:dyDescent="0.25">
      <c r="A73" s="627"/>
      <c r="B73" s="578"/>
      <c r="C73" s="617"/>
      <c r="D73" s="617"/>
      <c r="E73" s="617"/>
      <c r="F73" s="617"/>
      <c r="G73" s="617"/>
      <c r="H73" s="617"/>
      <c r="I73" s="617"/>
      <c r="J73" s="593"/>
      <c r="K73" s="617"/>
      <c r="L73" s="617"/>
      <c r="M73" s="617"/>
      <c r="N73" s="617"/>
      <c r="O73" s="617"/>
      <c r="P73" s="617"/>
      <c r="Q73" s="617"/>
      <c r="R73" s="617"/>
      <c r="S73" s="617"/>
      <c r="T73" s="617"/>
      <c r="U73" s="622"/>
      <c r="V73" s="622"/>
      <c r="W73" s="622"/>
      <c r="X73" s="570"/>
      <c r="Y73" s="4"/>
    </row>
    <row r="74" spans="1:25" ht="6" customHeight="1" x14ac:dyDescent="0.25">
      <c r="A74" s="627"/>
      <c r="B74" s="1342" t="s">
        <v>784</v>
      </c>
      <c r="C74" s="1333"/>
      <c r="D74" s="1334"/>
      <c r="E74" s="1325" t="str">
        <f>'CARGAR datos'!E50</f>
        <v>-</v>
      </c>
      <c r="F74" s="1332" t="s">
        <v>785</v>
      </c>
      <c r="G74" s="1333"/>
      <c r="H74" s="1333"/>
      <c r="I74" s="617"/>
      <c r="J74" s="1325" t="str">
        <f>'CARGAR datos'!E52</f>
        <v>-</v>
      </c>
      <c r="K74" s="617"/>
      <c r="L74" s="1333" t="s">
        <v>786</v>
      </c>
      <c r="M74" s="1333"/>
      <c r="N74" s="1334"/>
      <c r="O74" s="1325" t="str">
        <f>'CARGAR datos'!I50</f>
        <v>-</v>
      </c>
      <c r="P74" s="1332" t="s">
        <v>787</v>
      </c>
      <c r="Q74" s="1333"/>
      <c r="R74" s="1334"/>
      <c r="S74" s="1343" t="str">
        <f>'CARGAR datos'!I51</f>
        <v>-</v>
      </c>
      <c r="T74" s="1332" t="s">
        <v>788</v>
      </c>
      <c r="U74" s="1333"/>
      <c r="V74" s="1334"/>
      <c r="W74" s="1325" t="str">
        <f>'CARGAR datos'!I52</f>
        <v>-</v>
      </c>
      <c r="X74" s="570"/>
      <c r="Y74" s="4"/>
    </row>
    <row r="75" spans="1:25" ht="6" customHeight="1" x14ac:dyDescent="0.25">
      <c r="A75" s="627"/>
      <c r="B75" s="1342"/>
      <c r="C75" s="1333"/>
      <c r="D75" s="1334"/>
      <c r="E75" s="1326"/>
      <c r="F75" s="1332"/>
      <c r="G75" s="1333"/>
      <c r="H75" s="1333"/>
      <c r="I75" s="617"/>
      <c r="J75" s="1326"/>
      <c r="K75" s="617"/>
      <c r="L75" s="1333"/>
      <c r="M75" s="1333"/>
      <c r="N75" s="1334"/>
      <c r="O75" s="1326"/>
      <c r="P75" s="1332"/>
      <c r="Q75" s="1333"/>
      <c r="R75" s="1334"/>
      <c r="S75" s="1343"/>
      <c r="T75" s="1332"/>
      <c r="U75" s="1333"/>
      <c r="V75" s="1334"/>
      <c r="W75" s="1326"/>
      <c r="X75" s="570"/>
      <c r="Y75" s="4"/>
    </row>
    <row r="76" spans="1:25" ht="6" customHeight="1" x14ac:dyDescent="0.25">
      <c r="A76" s="627"/>
      <c r="B76" s="578"/>
      <c r="C76" s="617"/>
      <c r="D76" s="617"/>
      <c r="E76" s="617"/>
      <c r="F76" s="617"/>
      <c r="G76" s="617"/>
      <c r="H76" s="617"/>
      <c r="I76" s="617"/>
      <c r="J76" s="617"/>
      <c r="K76" s="617"/>
      <c r="L76" s="617"/>
      <c r="M76" s="617"/>
      <c r="N76" s="617"/>
      <c r="O76" s="617"/>
      <c r="P76" s="617"/>
      <c r="Q76" s="617"/>
      <c r="R76" s="617"/>
      <c r="S76" s="617"/>
      <c r="T76" s="617"/>
      <c r="U76" s="622"/>
      <c r="V76" s="622"/>
      <c r="W76" s="622"/>
      <c r="X76" s="570"/>
      <c r="Y76" s="4"/>
    </row>
    <row r="77" spans="1:25" ht="6" customHeight="1" x14ac:dyDescent="0.25">
      <c r="A77" s="622"/>
      <c r="B77" s="591"/>
      <c r="C77" s="622"/>
      <c r="D77" s="622"/>
      <c r="E77" s="622"/>
      <c r="F77" s="622"/>
      <c r="G77" s="622"/>
      <c r="H77" s="622"/>
      <c r="I77" s="622"/>
      <c r="J77" s="622"/>
      <c r="K77" s="622"/>
      <c r="L77" s="622"/>
      <c r="M77" s="622"/>
      <c r="N77" s="622"/>
      <c r="O77" s="622"/>
      <c r="P77" s="622"/>
      <c r="Q77" s="622"/>
      <c r="R77" s="625"/>
      <c r="S77" s="4"/>
      <c r="T77" s="4"/>
      <c r="U77" s="4"/>
      <c r="V77" s="4"/>
      <c r="W77" s="617"/>
      <c r="X77" s="596"/>
      <c r="Y77" s="4"/>
    </row>
    <row r="78" spans="1:25" ht="6" customHeight="1" x14ac:dyDescent="0.25">
      <c r="A78" s="622"/>
      <c r="B78" s="1327" t="s">
        <v>789</v>
      </c>
      <c r="C78" s="1328"/>
      <c r="D78" s="1328"/>
      <c r="E78" s="1328"/>
      <c r="F78" s="1328"/>
      <c r="G78" s="1329" t="s">
        <v>151</v>
      </c>
      <c r="H78" s="1329"/>
      <c r="I78" s="1329"/>
      <c r="J78" s="1329"/>
      <c r="K78" s="1329"/>
      <c r="L78" s="1329"/>
      <c r="M78" s="1315" t="s">
        <v>790</v>
      </c>
      <c r="N78" s="1315"/>
      <c r="O78" s="1331"/>
      <c r="P78" s="1332" t="s">
        <v>791</v>
      </c>
      <c r="Q78" s="1333"/>
      <c r="R78" s="1334"/>
      <c r="S78" s="1335"/>
      <c r="T78" s="1332" t="s">
        <v>792</v>
      </c>
      <c r="U78" s="1333"/>
      <c r="V78" s="1334"/>
      <c r="W78" s="1336"/>
      <c r="X78" s="596"/>
      <c r="Y78" s="4"/>
    </row>
    <row r="79" spans="1:25" ht="6" customHeight="1" x14ac:dyDescent="0.25">
      <c r="A79" s="624"/>
      <c r="B79" s="1327"/>
      <c r="C79" s="1328"/>
      <c r="D79" s="1328"/>
      <c r="E79" s="1328"/>
      <c r="F79" s="1328"/>
      <c r="G79" s="1330"/>
      <c r="H79" s="1330"/>
      <c r="I79" s="1330"/>
      <c r="J79" s="1330"/>
      <c r="K79" s="1330"/>
      <c r="L79" s="1330"/>
      <c r="M79" s="1315"/>
      <c r="N79" s="1315"/>
      <c r="O79" s="1331"/>
      <c r="P79" s="1332"/>
      <c r="Q79" s="1333"/>
      <c r="R79" s="1334"/>
      <c r="S79" s="1335"/>
      <c r="T79" s="1332"/>
      <c r="U79" s="1333"/>
      <c r="V79" s="1334"/>
      <c r="W79" s="1337"/>
      <c r="X79" s="596"/>
      <c r="Y79" s="4"/>
    </row>
    <row r="80" spans="1:25" ht="6" customHeight="1" x14ac:dyDescent="0.25">
      <c r="A80" s="624"/>
      <c r="B80" s="597"/>
      <c r="C80" s="624"/>
      <c r="D80" s="624"/>
      <c r="E80" s="624"/>
      <c r="F80" s="624"/>
      <c r="G80" s="624"/>
      <c r="H80" s="624"/>
      <c r="I80" s="624"/>
      <c r="J80" s="624"/>
      <c r="K80" s="624"/>
      <c r="L80" s="624"/>
      <c r="M80" s="624"/>
      <c r="N80" s="624"/>
      <c r="O80" s="624"/>
      <c r="P80" s="624"/>
      <c r="Q80" s="624"/>
      <c r="R80" s="624"/>
      <c r="S80" s="624"/>
      <c r="T80" s="626"/>
      <c r="U80" s="626"/>
      <c r="V80" s="626"/>
      <c r="W80" s="623"/>
      <c r="X80" s="596"/>
      <c r="Y80" s="4"/>
    </row>
    <row r="81" spans="1:25" ht="6" customHeight="1" x14ac:dyDescent="0.25">
      <c r="A81" s="625"/>
      <c r="B81" s="598"/>
      <c r="C81" s="625"/>
      <c r="D81" s="625"/>
      <c r="E81" s="625"/>
      <c r="F81" s="625"/>
      <c r="G81" s="625"/>
      <c r="H81" s="625"/>
      <c r="I81" s="625"/>
      <c r="J81" s="625"/>
      <c r="K81" s="625"/>
      <c r="L81" s="625"/>
      <c r="M81" s="625"/>
      <c r="N81" s="625"/>
      <c r="O81" s="625"/>
      <c r="P81" s="625"/>
      <c r="Q81" s="625"/>
      <c r="R81" s="625"/>
      <c r="S81" s="625"/>
      <c r="T81" s="626"/>
      <c r="U81" s="626"/>
      <c r="V81" s="626"/>
      <c r="W81" s="626"/>
      <c r="X81" s="594"/>
      <c r="Y81" s="4"/>
    </row>
    <row r="82" spans="1:25" ht="9.75" customHeight="1" x14ac:dyDescent="0.25">
      <c r="A82" s="625"/>
      <c r="B82" s="1318" t="s">
        <v>793</v>
      </c>
      <c r="C82" s="1315"/>
      <c r="D82" s="1319"/>
      <c r="E82" s="1319"/>
      <c r="F82" s="633"/>
      <c r="G82" s="1315" t="s">
        <v>794</v>
      </c>
      <c r="H82" s="1315"/>
      <c r="I82" s="1315"/>
      <c r="J82" s="1316"/>
      <c r="K82" s="1317"/>
      <c r="L82" s="1317"/>
      <c r="M82" s="1315" t="s">
        <v>795</v>
      </c>
      <c r="N82" s="1315"/>
      <c r="O82" s="1346"/>
      <c r="P82" s="623"/>
      <c r="Q82" s="1344" t="s">
        <v>796</v>
      </c>
      <c r="R82" s="1345"/>
      <c r="S82" s="1313"/>
      <c r="T82" s="1315" t="s">
        <v>797</v>
      </c>
      <c r="U82" s="1315"/>
      <c r="V82" s="1316"/>
      <c r="W82" s="1317"/>
      <c r="X82" s="594"/>
      <c r="Y82" s="4"/>
    </row>
    <row r="83" spans="1:25" ht="6.75" customHeight="1" x14ac:dyDescent="0.25">
      <c r="A83" s="629"/>
      <c r="B83" s="1318"/>
      <c r="C83" s="1315"/>
      <c r="D83" s="1319"/>
      <c r="E83" s="1319"/>
      <c r="F83" s="633"/>
      <c r="G83" s="1315"/>
      <c r="H83" s="1315"/>
      <c r="I83" s="1315"/>
      <c r="J83" s="1316"/>
      <c r="K83" s="1317"/>
      <c r="L83" s="1317"/>
      <c r="M83" s="1315"/>
      <c r="N83" s="1315"/>
      <c r="O83" s="1347"/>
      <c r="P83" s="623"/>
      <c r="Q83" s="1344"/>
      <c r="R83" s="1345"/>
      <c r="S83" s="1314"/>
      <c r="T83" s="1315"/>
      <c r="U83" s="1315"/>
      <c r="V83" s="1316"/>
      <c r="W83" s="1317"/>
      <c r="X83" s="599"/>
      <c r="Y83" s="4"/>
    </row>
    <row r="84" spans="1:25" ht="6.75" customHeight="1" x14ac:dyDescent="0.25">
      <c r="A84" s="629"/>
      <c r="B84" s="600"/>
      <c r="C84" s="634"/>
      <c r="D84" s="634"/>
      <c r="E84" s="632"/>
      <c r="F84" s="632"/>
      <c r="G84" s="635"/>
      <c r="H84" s="634"/>
      <c r="I84" s="634"/>
      <c r="J84" s="634"/>
      <c r="K84" s="634"/>
      <c r="L84" s="634"/>
      <c r="M84" s="634"/>
      <c r="N84" s="623"/>
      <c r="O84" s="633"/>
      <c r="P84" s="635"/>
      <c r="Q84" s="629"/>
      <c r="R84" s="629"/>
      <c r="S84" s="629"/>
      <c r="T84" s="631"/>
      <c r="U84" s="631"/>
      <c r="V84" s="631"/>
      <c r="W84" s="631"/>
      <c r="X84" s="599"/>
      <c r="Y84" s="4"/>
    </row>
    <row r="85" spans="1:25" ht="6.75" customHeight="1" x14ac:dyDescent="0.25">
      <c r="A85" s="629"/>
      <c r="B85" s="1318" t="s">
        <v>798</v>
      </c>
      <c r="C85" s="1315"/>
      <c r="D85" s="1319"/>
      <c r="E85" s="1319"/>
      <c r="F85" s="633"/>
      <c r="G85" s="1320" t="s">
        <v>799</v>
      </c>
      <c r="H85" s="1320"/>
      <c r="I85" s="1320"/>
      <c r="J85" s="1321"/>
      <c r="K85" s="1322"/>
      <c r="L85" s="1322"/>
      <c r="M85" s="1323" t="s">
        <v>800</v>
      </c>
      <c r="N85" s="1324"/>
      <c r="O85" s="1338"/>
      <c r="P85" s="1339"/>
      <c r="Q85" s="1315"/>
      <c r="R85" s="1315"/>
      <c r="S85" s="625"/>
      <c r="T85" s="625"/>
      <c r="U85" s="625"/>
      <c r="V85" s="631"/>
      <c r="W85" s="631"/>
      <c r="X85" s="599"/>
      <c r="Y85" s="4"/>
    </row>
    <row r="86" spans="1:25" ht="9" customHeight="1" x14ac:dyDescent="0.25">
      <c r="A86" s="629"/>
      <c r="B86" s="1318"/>
      <c r="C86" s="1315"/>
      <c r="D86" s="1319"/>
      <c r="E86" s="1319"/>
      <c r="F86" s="633"/>
      <c r="G86" s="1320"/>
      <c r="H86" s="1320"/>
      <c r="I86" s="1320"/>
      <c r="J86" s="1321"/>
      <c r="K86" s="1322"/>
      <c r="L86" s="1322"/>
      <c r="M86" s="1323"/>
      <c r="N86" s="1324"/>
      <c r="O86" s="1340"/>
      <c r="P86" s="1341"/>
      <c r="Q86" s="1315"/>
      <c r="R86" s="1315"/>
      <c r="S86" s="625"/>
      <c r="T86" s="625"/>
      <c r="U86" s="625"/>
      <c r="V86" s="631"/>
      <c r="W86" s="631"/>
      <c r="X86" s="599"/>
      <c r="Y86" s="4"/>
    </row>
    <row r="87" spans="1:25" ht="9" customHeight="1" x14ac:dyDescent="0.25">
      <c r="A87" s="629"/>
      <c r="B87" s="600"/>
      <c r="C87" s="634"/>
      <c r="D87" s="634"/>
      <c r="E87" s="632"/>
      <c r="F87" s="632"/>
      <c r="G87" s="635"/>
      <c r="H87" s="634"/>
      <c r="I87" s="634"/>
      <c r="J87" s="634"/>
      <c r="K87" s="634"/>
      <c r="L87" s="634"/>
      <c r="M87" s="634"/>
      <c r="N87" s="623"/>
      <c r="O87" s="633"/>
      <c r="P87" s="635"/>
      <c r="Q87" s="629"/>
      <c r="R87" s="629"/>
      <c r="S87" s="629"/>
      <c r="T87" s="631"/>
      <c r="U87" s="631"/>
      <c r="V87" s="631"/>
      <c r="W87" s="631"/>
      <c r="X87" s="599"/>
      <c r="Y87" s="4"/>
    </row>
    <row r="88" spans="1:25" x14ac:dyDescent="0.25">
      <c r="A88" s="630"/>
      <c r="B88" s="1303" t="s">
        <v>801</v>
      </c>
      <c r="C88" s="1304"/>
      <c r="D88" s="1304"/>
      <c r="E88" s="1305" t="str">
        <f>'CARGAR datos'!C54</f>
        <v>-</v>
      </c>
      <c r="F88" s="1305"/>
      <c r="G88" s="1305"/>
      <c r="H88" s="1305"/>
      <c r="I88" s="1305"/>
      <c r="J88" s="1305"/>
      <c r="K88" s="1305"/>
      <c r="L88" s="1305"/>
      <c r="M88" s="1305"/>
      <c r="N88" s="1305"/>
      <c r="O88" s="1305"/>
      <c r="P88" s="1305"/>
      <c r="Q88" s="1305"/>
      <c r="R88" s="1305"/>
      <c r="S88" s="1305"/>
      <c r="T88" s="1305"/>
      <c r="U88" s="1305"/>
      <c r="V88" s="1305"/>
      <c r="W88" s="1305"/>
      <c r="X88" s="1306"/>
      <c r="Y88" s="4"/>
    </row>
    <row r="89" spans="1:25" x14ac:dyDescent="0.25">
      <c r="A89" s="553"/>
      <c r="B89" s="1307"/>
      <c r="C89" s="1308"/>
      <c r="D89" s="1308"/>
      <c r="E89" s="1308"/>
      <c r="F89" s="1308"/>
      <c r="G89" s="1308"/>
      <c r="H89" s="1308"/>
      <c r="I89" s="1308"/>
      <c r="J89" s="1308"/>
      <c r="K89" s="1308"/>
      <c r="L89" s="1308"/>
      <c r="M89" s="1308"/>
      <c r="N89" s="1308"/>
      <c r="O89" s="1308"/>
      <c r="P89" s="1308"/>
      <c r="Q89" s="1308"/>
      <c r="R89" s="1308"/>
      <c r="S89" s="1308"/>
      <c r="T89" s="1308"/>
      <c r="U89" s="1308"/>
      <c r="V89" s="1308"/>
      <c r="W89" s="1308"/>
      <c r="X89" s="1309"/>
      <c r="Y89" s="4"/>
    </row>
    <row r="90" spans="1:25" x14ac:dyDescent="0.25">
      <c r="A90" s="553"/>
      <c r="B90" s="1310"/>
      <c r="C90" s="1311"/>
      <c r="D90" s="1311"/>
      <c r="E90" s="1311"/>
      <c r="F90" s="1311"/>
      <c r="G90" s="1311"/>
      <c r="H90" s="1311"/>
      <c r="I90" s="1311"/>
      <c r="J90" s="1311"/>
      <c r="K90" s="1311"/>
      <c r="L90" s="1311"/>
      <c r="M90" s="1311"/>
      <c r="N90" s="1311"/>
      <c r="O90" s="1311"/>
      <c r="P90" s="1311"/>
      <c r="Q90" s="1311"/>
      <c r="R90" s="1311"/>
      <c r="S90" s="1311"/>
      <c r="T90" s="1311"/>
      <c r="U90" s="1311"/>
      <c r="V90" s="1311"/>
      <c r="W90" s="1311"/>
      <c r="X90" s="1312"/>
      <c r="Y90" s="4"/>
    </row>
    <row r="91" spans="1:25" x14ac:dyDescent="0.25">
      <c r="A91" s="553"/>
      <c r="B91" s="1310"/>
      <c r="C91" s="1311"/>
      <c r="D91" s="1311"/>
      <c r="E91" s="1311"/>
      <c r="F91" s="1311"/>
      <c r="G91" s="1311"/>
      <c r="H91" s="1311"/>
      <c r="I91" s="1311"/>
      <c r="J91" s="1311"/>
      <c r="K91" s="1311"/>
      <c r="L91" s="1311"/>
      <c r="M91" s="1311"/>
      <c r="N91" s="1311"/>
      <c r="O91" s="1311"/>
      <c r="P91" s="1311"/>
      <c r="Q91" s="1311"/>
      <c r="R91" s="1311"/>
      <c r="S91" s="1311"/>
      <c r="T91" s="1311"/>
      <c r="U91" s="1311"/>
      <c r="V91" s="1311"/>
      <c r="W91" s="1311"/>
      <c r="X91" s="1312"/>
      <c r="Y91" s="4"/>
    </row>
    <row r="92" spans="1:25" x14ac:dyDescent="0.25">
      <c r="A92" s="553"/>
      <c r="B92" s="1310"/>
      <c r="C92" s="1311"/>
      <c r="D92" s="1311"/>
      <c r="E92" s="1311"/>
      <c r="F92" s="1311"/>
      <c r="G92" s="1311"/>
      <c r="H92" s="1311"/>
      <c r="I92" s="1311"/>
      <c r="J92" s="1311"/>
      <c r="K92" s="1311"/>
      <c r="L92" s="1311"/>
      <c r="M92" s="1311"/>
      <c r="N92" s="1311"/>
      <c r="O92" s="1311"/>
      <c r="P92" s="1311"/>
      <c r="Q92" s="1311"/>
      <c r="R92" s="1311"/>
      <c r="S92" s="1311"/>
      <c r="T92" s="1311"/>
      <c r="U92" s="1311"/>
      <c r="V92" s="1311"/>
      <c r="W92" s="1311"/>
      <c r="X92" s="1312"/>
      <c r="Y92" s="4"/>
    </row>
    <row r="93" spans="1:25" ht="8.25" customHeight="1" x14ac:dyDescent="0.25">
      <c r="A93" s="4"/>
      <c r="B93" s="572"/>
      <c r="C93" s="4"/>
      <c r="D93" s="4"/>
      <c r="E93" s="4"/>
      <c r="F93" s="4"/>
      <c r="G93" s="556"/>
      <c r="H93" s="556"/>
      <c r="I93" s="556"/>
      <c r="J93" s="556"/>
      <c r="K93" s="556"/>
      <c r="L93" s="556"/>
      <c r="M93" s="556"/>
      <c r="N93" s="556"/>
      <c r="O93" s="556"/>
      <c r="P93" s="556"/>
      <c r="Q93" s="556"/>
      <c r="R93" s="556"/>
      <c r="S93" s="556"/>
      <c r="T93" s="556"/>
      <c r="U93" s="556"/>
      <c r="V93" s="556"/>
      <c r="W93" s="556"/>
      <c r="X93" s="601"/>
      <c r="Y93" s="4"/>
    </row>
    <row r="94" spans="1:25" x14ac:dyDescent="0.25">
      <c r="A94" s="4"/>
      <c r="B94" s="602"/>
      <c r="C94" s="603"/>
      <c r="D94" s="603"/>
      <c r="E94" s="603"/>
      <c r="F94" s="604"/>
      <c r="G94" s="603"/>
      <c r="H94" s="603"/>
      <c r="I94" s="603"/>
      <c r="J94" s="603"/>
      <c r="K94" s="603"/>
      <c r="L94" s="603"/>
      <c r="M94" s="605"/>
      <c r="N94" s="603"/>
      <c r="O94" s="603"/>
      <c r="P94" s="603"/>
      <c r="Q94" s="603"/>
      <c r="R94" s="604"/>
      <c r="S94" s="603"/>
      <c r="T94" s="603"/>
      <c r="U94" s="603"/>
      <c r="V94" s="603"/>
      <c r="W94" s="603"/>
      <c r="X94" s="606"/>
      <c r="Y94" s="4"/>
    </row>
    <row r="95" spans="1:25" x14ac:dyDescent="0.25">
      <c r="A95" s="4"/>
      <c r="B95" s="1295" t="s">
        <v>200</v>
      </c>
      <c r="C95" s="1300"/>
      <c r="D95" s="1300"/>
      <c r="E95" s="1300"/>
      <c r="F95" s="465"/>
      <c r="G95" s="1301" t="s">
        <v>802</v>
      </c>
      <c r="H95" s="1108"/>
      <c r="I95" s="1108"/>
      <c r="J95" s="1108"/>
      <c r="K95" s="1108"/>
      <c r="L95" s="1108"/>
      <c r="M95" s="1301" t="s">
        <v>304</v>
      </c>
      <c r="N95" s="1108"/>
      <c r="O95" s="1108"/>
      <c r="P95" s="1108"/>
      <c r="Q95" s="1108"/>
      <c r="R95" s="1296"/>
      <c r="S95" s="1108" t="s">
        <v>303</v>
      </c>
      <c r="T95" s="1108"/>
      <c r="U95" s="1108"/>
      <c r="V95" s="1108"/>
      <c r="W95" s="1108"/>
      <c r="X95" s="1302"/>
      <c r="Y95" s="4"/>
    </row>
    <row r="96" spans="1:25" ht="9.9499999999999993" customHeight="1" x14ac:dyDescent="0.25">
      <c r="A96" s="4"/>
      <c r="B96" s="1295">
        <f>'CARGAR datos'!I10</f>
        <v>0</v>
      </c>
      <c r="C96" s="1108"/>
      <c r="D96" s="1108"/>
      <c r="E96" s="1108"/>
      <c r="F96" s="1296"/>
      <c r="G96" s="1301">
        <f>'CARGAR datos'!L10</f>
        <v>0</v>
      </c>
      <c r="H96" s="1108"/>
      <c r="I96" s="1108"/>
      <c r="J96" s="1108"/>
      <c r="K96" s="1108"/>
      <c r="L96" s="1108"/>
      <c r="M96" s="567"/>
      <c r="N96" s="4"/>
      <c r="O96" s="4"/>
      <c r="P96" s="4"/>
      <c r="Q96" s="4"/>
      <c r="R96" s="465"/>
      <c r="S96" s="4"/>
      <c r="T96" s="4"/>
      <c r="U96" s="4"/>
      <c r="V96" s="4"/>
      <c r="W96" s="4"/>
      <c r="X96" s="569"/>
      <c r="Y96" s="4"/>
    </row>
    <row r="97" spans="1:25" ht="9.9499999999999993" customHeight="1" x14ac:dyDescent="0.25">
      <c r="A97" s="4"/>
      <c r="B97" s="1295"/>
      <c r="C97" s="1108"/>
      <c r="D97" s="1108"/>
      <c r="E97" s="1108"/>
      <c r="F97" s="1296"/>
      <c r="G97" s="1301"/>
      <c r="H97" s="1108"/>
      <c r="I97" s="1108"/>
      <c r="J97" s="1108"/>
      <c r="K97" s="1108"/>
      <c r="L97" s="1108"/>
      <c r="M97" s="567"/>
      <c r="N97" s="4"/>
      <c r="O97" s="4"/>
      <c r="P97" s="4"/>
      <c r="Q97" s="4"/>
      <c r="R97" s="465"/>
      <c r="S97" s="4"/>
      <c r="T97" s="4"/>
      <c r="U97" s="4"/>
      <c r="V97" s="4"/>
      <c r="W97" s="4"/>
      <c r="X97" s="569"/>
      <c r="Y97" s="4"/>
    </row>
    <row r="98" spans="1:25" ht="9.9499999999999993" customHeight="1" x14ac:dyDescent="0.25">
      <c r="A98" s="4"/>
      <c r="B98" s="1295"/>
      <c r="C98" s="1108"/>
      <c r="D98" s="1108"/>
      <c r="E98" s="1108"/>
      <c r="F98" s="1296"/>
      <c r="G98" s="1301"/>
      <c r="H98" s="1108"/>
      <c r="I98" s="1108"/>
      <c r="J98" s="1108"/>
      <c r="K98" s="1108"/>
      <c r="L98" s="1108"/>
      <c r="M98" s="567"/>
      <c r="N98" s="4"/>
      <c r="O98" s="4"/>
      <c r="P98" s="4"/>
      <c r="Q98" s="4"/>
      <c r="R98" s="465"/>
      <c r="S98" s="4"/>
      <c r="T98" s="4"/>
      <c r="U98" s="4"/>
      <c r="V98" s="4"/>
      <c r="W98" s="4"/>
      <c r="X98" s="569"/>
      <c r="Y98" s="4"/>
    </row>
    <row r="99" spans="1:25" ht="9.9499999999999993" customHeight="1" x14ac:dyDescent="0.25">
      <c r="A99" s="4"/>
      <c r="B99" s="1295"/>
      <c r="C99" s="1108"/>
      <c r="D99" s="1108"/>
      <c r="E99" s="1108"/>
      <c r="F99" s="1296"/>
      <c r="G99" s="1301"/>
      <c r="H99" s="1108"/>
      <c r="I99" s="1108"/>
      <c r="J99" s="1108"/>
      <c r="K99" s="1108"/>
      <c r="L99" s="1108"/>
      <c r="M99" s="567"/>
      <c r="N99" s="4"/>
      <c r="O99" s="4"/>
      <c r="P99" s="4"/>
      <c r="Q99" s="4"/>
      <c r="R99" s="465"/>
      <c r="S99" s="4"/>
      <c r="T99" s="4"/>
      <c r="U99" s="4"/>
      <c r="V99" s="4"/>
      <c r="W99" s="4"/>
      <c r="X99" s="569"/>
      <c r="Y99" s="4"/>
    </row>
    <row r="100" spans="1:25" ht="9.9499999999999993" customHeight="1" x14ac:dyDescent="0.25">
      <c r="A100" s="4"/>
      <c r="B100" s="1295"/>
      <c r="C100" s="1108"/>
      <c r="D100" s="1108"/>
      <c r="E100" s="1108"/>
      <c r="F100" s="1296"/>
      <c r="G100" s="1301"/>
      <c r="H100" s="1108"/>
      <c r="I100" s="1108"/>
      <c r="J100" s="1108"/>
      <c r="K100" s="1108"/>
      <c r="L100" s="1108"/>
      <c r="M100" s="567"/>
      <c r="N100" s="4"/>
      <c r="O100" s="4"/>
      <c r="P100" s="4"/>
      <c r="Q100" s="4"/>
      <c r="R100" s="465"/>
      <c r="S100" s="4"/>
      <c r="T100" s="4"/>
      <c r="U100" s="4"/>
      <c r="V100" s="4"/>
      <c r="W100" s="4"/>
      <c r="X100" s="569"/>
      <c r="Y100" s="4"/>
    </row>
    <row r="101" spans="1:25" ht="9.9499999999999993" customHeight="1" x14ac:dyDescent="0.25">
      <c r="A101" s="4"/>
      <c r="B101" s="1295"/>
      <c r="C101" s="1108"/>
      <c r="D101" s="1108"/>
      <c r="E101" s="1108"/>
      <c r="F101" s="1296"/>
      <c r="G101" s="1301"/>
      <c r="H101" s="1108"/>
      <c r="I101" s="1108"/>
      <c r="J101" s="1108"/>
      <c r="K101" s="1108"/>
      <c r="L101" s="1108"/>
      <c r="M101" s="567"/>
      <c r="N101" s="4"/>
      <c r="O101" s="4"/>
      <c r="P101" s="4"/>
      <c r="Q101" s="4"/>
      <c r="R101" s="465"/>
      <c r="S101" s="4"/>
      <c r="T101" s="4"/>
      <c r="U101" s="4"/>
      <c r="V101" s="4"/>
      <c r="W101" s="4"/>
      <c r="X101" s="569"/>
      <c r="Y101" s="4"/>
    </row>
    <row r="102" spans="1:25" x14ac:dyDescent="0.25">
      <c r="A102" s="4"/>
      <c r="B102" s="1295"/>
      <c r="C102" s="1108"/>
      <c r="D102" s="1108"/>
      <c r="E102" s="1108"/>
      <c r="F102" s="1296"/>
      <c r="G102" s="1301"/>
      <c r="H102" s="1108"/>
      <c r="I102" s="1108"/>
      <c r="J102" s="1108"/>
      <c r="K102" s="1108"/>
      <c r="L102" s="1108"/>
      <c r="M102" s="567"/>
      <c r="N102" s="4"/>
      <c r="O102" s="4"/>
      <c r="P102" s="4"/>
      <c r="Q102" s="4"/>
      <c r="R102" s="465"/>
      <c r="S102" s="4"/>
      <c r="T102" s="4"/>
      <c r="U102" s="4"/>
      <c r="V102" s="4"/>
      <c r="W102" s="4"/>
      <c r="X102" s="569"/>
      <c r="Y102" s="4"/>
    </row>
    <row r="103" spans="1:25" x14ac:dyDescent="0.25">
      <c r="A103" s="4"/>
      <c r="B103" s="608" t="s">
        <v>803</v>
      </c>
      <c r="C103" s="1404">
        <f>'CARGAR datos'!Z25</f>
        <v>46204</v>
      </c>
      <c r="D103" s="1108"/>
      <c r="E103" s="1108"/>
      <c r="F103" s="1296"/>
      <c r="G103" s="609" t="s">
        <v>804</v>
      </c>
      <c r="H103" s="636"/>
      <c r="I103" s="636"/>
      <c r="J103" s="1404">
        <f>'CARGAR datos'!Z25</f>
        <v>46204</v>
      </c>
      <c r="K103" s="1108"/>
      <c r="L103" s="1108"/>
      <c r="M103" s="609" t="s">
        <v>805</v>
      </c>
      <c r="N103" s="1108"/>
      <c r="O103" s="1108"/>
      <c r="P103" s="1108"/>
      <c r="Q103" s="1108"/>
      <c r="R103" s="1296"/>
      <c r="S103" s="610" t="s">
        <v>806</v>
      </c>
      <c r="T103" s="4"/>
      <c r="U103" s="1108"/>
      <c r="V103" s="1108"/>
      <c r="W103" s="1108"/>
      <c r="X103" s="1302"/>
      <c r="Y103" s="4"/>
    </row>
    <row r="104" spans="1:25" ht="15.75" thickBot="1" x14ac:dyDescent="0.3">
      <c r="A104" s="4"/>
      <c r="B104" s="611"/>
      <c r="C104" s="612"/>
      <c r="D104" s="612"/>
      <c r="E104" s="612"/>
      <c r="F104" s="613"/>
      <c r="G104" s="612"/>
      <c r="H104" s="612"/>
      <c r="I104" s="612"/>
      <c r="J104" s="612"/>
      <c r="K104" s="612"/>
      <c r="L104" s="612"/>
      <c r="M104" s="614"/>
      <c r="N104" s="612"/>
      <c r="O104" s="612"/>
      <c r="P104" s="612"/>
      <c r="Q104" s="612"/>
      <c r="R104" s="613"/>
      <c r="S104" s="612"/>
      <c r="T104" s="612"/>
      <c r="U104" s="612"/>
      <c r="V104" s="612"/>
      <c r="W104" s="612"/>
      <c r="X104" s="615"/>
      <c r="Y104" s="4"/>
    </row>
    <row r="105" spans="1:25" ht="9"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row>
    <row r="106" spans="1:25" ht="12.6" customHeight="1" x14ac:dyDescent="0.25">
      <c r="A106" s="4"/>
      <c r="B106" s="616"/>
      <c r="C106" s="616"/>
      <c r="D106" s="616"/>
      <c r="E106" s="616"/>
      <c r="F106" s="616"/>
      <c r="G106" s="1289" t="s">
        <v>807</v>
      </c>
      <c r="H106" s="1290"/>
      <c r="I106" s="1290"/>
      <c r="J106" s="1290"/>
      <c r="K106" s="1290"/>
      <c r="L106" s="1290"/>
      <c r="M106" s="1290"/>
      <c r="N106" s="1290"/>
      <c r="O106" s="1290"/>
      <c r="P106" s="1290"/>
      <c r="Q106" s="1290"/>
      <c r="R106" s="1291"/>
      <c r="S106" s="616"/>
      <c r="T106" s="616"/>
      <c r="U106" s="616"/>
      <c r="V106" s="616"/>
      <c r="W106" s="616"/>
      <c r="X106" s="616"/>
      <c r="Y106" s="4"/>
    </row>
    <row r="107" spans="1:25"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row>
  </sheetData>
  <sheetProtection algorithmName="SHA-512" hashValue="hA95D6ZoXbmjlhosyIQXZiiMP5jCuJAoIJZ0t4e32rEmFugspaaZ9+p7W1ijDofR4GIZX0767DGR8Lh8OgWxTQ==" saltValue="juShBuJYPO80GpcJCZhpeg==" spinCount="100000" sheet="1" selectLockedCells="1"/>
  <protectedRanges>
    <protectedRange sqref="B103 D103:E103 G103 M103 S103" name="Rango3_2"/>
  </protectedRanges>
  <mergeCells count="149">
    <mergeCell ref="C103:F103"/>
    <mergeCell ref="B96:F102"/>
    <mergeCell ref="J103:L103"/>
    <mergeCell ref="G96:L102"/>
    <mergeCell ref="U103:X103"/>
    <mergeCell ref="N103:R103"/>
    <mergeCell ref="J6:X7"/>
    <mergeCell ref="J8:L8"/>
    <mergeCell ref="J10:L10"/>
    <mergeCell ref="J11:U11"/>
    <mergeCell ref="W11:X11"/>
    <mergeCell ref="B13:X16"/>
    <mergeCell ref="B21:E22"/>
    <mergeCell ref="F21:L22"/>
    <mergeCell ref="M21:O22"/>
    <mergeCell ref="P21:Q22"/>
    <mergeCell ref="R21:U22"/>
    <mergeCell ref="V21:X22"/>
    <mergeCell ref="B24:E25"/>
    <mergeCell ref="F24:S25"/>
    <mergeCell ref="T24:U25"/>
    <mergeCell ref="V24:X25"/>
    <mergeCell ref="B27:E28"/>
    <mergeCell ref="F27:M28"/>
    <mergeCell ref="J3:L3"/>
    <mergeCell ref="M3:O3"/>
    <mergeCell ref="Q3:S3"/>
    <mergeCell ref="T3:U3"/>
    <mergeCell ref="V3:W3"/>
    <mergeCell ref="J4:X5"/>
    <mergeCell ref="B19:D19"/>
    <mergeCell ref="E19:N19"/>
    <mergeCell ref="P19:R19"/>
    <mergeCell ref="S19:X19"/>
    <mergeCell ref="N27:O28"/>
    <mergeCell ref="P27:Q28"/>
    <mergeCell ref="R27:S28"/>
    <mergeCell ref="T27:X28"/>
    <mergeCell ref="B37:E37"/>
    <mergeCell ref="J37:M37"/>
    <mergeCell ref="Q37:R37"/>
    <mergeCell ref="S37:W37"/>
    <mergeCell ref="G38:W38"/>
    <mergeCell ref="G39:W39"/>
    <mergeCell ref="B30:X31"/>
    <mergeCell ref="B32:E33"/>
    <mergeCell ref="F32:G33"/>
    <mergeCell ref="H32:X33"/>
    <mergeCell ref="B35:D36"/>
    <mergeCell ref="F35:K36"/>
    <mergeCell ref="L35:L36"/>
    <mergeCell ref="M35:P36"/>
    <mergeCell ref="Q35:X36"/>
    <mergeCell ref="B40:H41"/>
    <mergeCell ref="B42:E43"/>
    <mergeCell ref="F42:Q43"/>
    <mergeCell ref="R42:R43"/>
    <mergeCell ref="S42:W43"/>
    <mergeCell ref="B45:E46"/>
    <mergeCell ref="F45:Q46"/>
    <mergeCell ref="R45:R46"/>
    <mergeCell ref="S45:U46"/>
    <mergeCell ref="V45:V46"/>
    <mergeCell ref="B53:H54"/>
    <mergeCell ref="B56:B57"/>
    <mergeCell ref="C56:D57"/>
    <mergeCell ref="E56:F57"/>
    <mergeCell ref="G56:H57"/>
    <mergeCell ref="J56:J57"/>
    <mergeCell ref="W45:X46"/>
    <mergeCell ref="B48:D49"/>
    <mergeCell ref="E48:L49"/>
    <mergeCell ref="M48:M49"/>
    <mergeCell ref="N48:P49"/>
    <mergeCell ref="Q48:R49"/>
    <mergeCell ref="S48:X49"/>
    <mergeCell ref="K56:M57"/>
    <mergeCell ref="N56:O57"/>
    <mergeCell ref="P56:Q57"/>
    <mergeCell ref="R56:S57"/>
    <mergeCell ref="T56:U57"/>
    <mergeCell ref="T70:V71"/>
    <mergeCell ref="P59:Q60"/>
    <mergeCell ref="R59:S60"/>
    <mergeCell ref="T59:X60"/>
    <mergeCell ref="B62:E63"/>
    <mergeCell ref="F62:H63"/>
    <mergeCell ref="K62:L63"/>
    <mergeCell ref="M62:P63"/>
    <mergeCell ref="Q62:Q63"/>
    <mergeCell ref="R62:W63"/>
    <mergeCell ref="W70:W71"/>
    <mergeCell ref="B59:B60"/>
    <mergeCell ref="C59:J60"/>
    <mergeCell ref="K59:K60"/>
    <mergeCell ref="L59:M60"/>
    <mergeCell ref="N59:O60"/>
    <mergeCell ref="B67:N68"/>
    <mergeCell ref="B70:G71"/>
    <mergeCell ref="H70:L71"/>
    <mergeCell ref="M70:M71"/>
    <mergeCell ref="N70:S71"/>
    <mergeCell ref="O85:P86"/>
    <mergeCell ref="B74:D75"/>
    <mergeCell ref="E74:E75"/>
    <mergeCell ref="F74:H75"/>
    <mergeCell ref="J74:J75"/>
    <mergeCell ref="L74:N75"/>
    <mergeCell ref="O74:O75"/>
    <mergeCell ref="P74:R75"/>
    <mergeCell ref="S74:S75"/>
    <mergeCell ref="K82:L83"/>
    <mergeCell ref="M82:N83"/>
    <mergeCell ref="Q82:R83"/>
    <mergeCell ref="O82:O83"/>
    <mergeCell ref="W74:W75"/>
    <mergeCell ref="B78:F79"/>
    <mergeCell ref="G78:L79"/>
    <mergeCell ref="M78:N79"/>
    <mergeCell ref="O78:O79"/>
    <mergeCell ref="P78:R79"/>
    <mergeCell ref="S78:S79"/>
    <mergeCell ref="T78:V79"/>
    <mergeCell ref="W78:W79"/>
    <mergeCell ref="T74:V75"/>
    <mergeCell ref="G106:R106"/>
    <mergeCell ref="B3:H11"/>
    <mergeCell ref="B95:E95"/>
    <mergeCell ref="G95:L95"/>
    <mergeCell ref="M95:R95"/>
    <mergeCell ref="S95:X95"/>
    <mergeCell ref="B88:D88"/>
    <mergeCell ref="E88:X88"/>
    <mergeCell ref="B89:X89"/>
    <mergeCell ref="B90:X90"/>
    <mergeCell ref="B91:X91"/>
    <mergeCell ref="B92:X92"/>
    <mergeCell ref="S82:S83"/>
    <mergeCell ref="T82:V83"/>
    <mergeCell ref="W82:W83"/>
    <mergeCell ref="B85:C86"/>
    <mergeCell ref="D85:E86"/>
    <mergeCell ref="G85:J86"/>
    <mergeCell ref="K85:L86"/>
    <mergeCell ref="M85:N86"/>
    <mergeCell ref="Q85:R86"/>
    <mergeCell ref="B82:C83"/>
    <mergeCell ref="D82:E83"/>
    <mergeCell ref="G82:J83"/>
  </mergeCells>
  <printOptions horizontalCentered="1" verticalCentered="1"/>
  <pageMargins left="0.31496062992125984" right="0.31496062992125984" top="0.19685039370078741" bottom="0.19685039370078741" header="0" footer="0"/>
  <pageSetup paperSize="9" scale="87" orientation="portrait" r:id="rId1"/>
  <colBreaks count="1" manualBreakCount="1">
    <brk id="24"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247C3-A093-47B5-A31C-786A0B00FA98}">
  <sheetPr>
    <tabColor rgb="FFFFC000"/>
    <pageSetUpPr fitToPage="1"/>
  </sheetPr>
  <dimension ref="A1:Z104"/>
  <sheetViews>
    <sheetView showGridLines="0" showRowColHeaders="0" showZeros="0" showRuler="0" zoomScaleNormal="100" workbookViewId="0">
      <selection activeCell="A86" sqref="A86:X86"/>
    </sheetView>
  </sheetViews>
  <sheetFormatPr baseColWidth="10" defaultRowHeight="15" x14ac:dyDescent="0.25"/>
  <cols>
    <col min="1" max="1" width="3.7109375" customWidth="1"/>
    <col min="2" max="5" width="4.7109375" customWidth="1"/>
    <col min="6" max="6" width="3.42578125" customWidth="1"/>
    <col min="7" max="7" width="4.7109375" customWidth="1"/>
    <col min="8" max="8" width="3" customWidth="1"/>
    <col min="9" max="9" width="0" hidden="1" customWidth="1"/>
    <col min="10" max="10" width="4.5703125" customWidth="1"/>
    <col min="11" max="11" width="1.7109375" customWidth="1"/>
    <col min="12" max="12" width="6" customWidth="1"/>
    <col min="13" max="13" width="5.7109375" customWidth="1"/>
    <col min="14" max="15" width="2.7109375" customWidth="1"/>
    <col min="16" max="17" width="4.7109375" customWidth="1"/>
    <col min="18" max="20" width="3.28515625" customWidth="1"/>
    <col min="21" max="23" width="3.7109375" customWidth="1"/>
    <col min="24" max="24" width="4.42578125" customWidth="1"/>
  </cols>
  <sheetData>
    <row r="1" spans="1:26" ht="9" customHeight="1" x14ac:dyDescent="0.25">
      <c r="A1" s="4"/>
      <c r="B1" s="4"/>
      <c r="C1" s="4"/>
      <c r="D1" s="4"/>
      <c r="E1" s="4"/>
      <c r="F1" s="4"/>
      <c r="G1" s="4"/>
      <c r="H1" s="4"/>
      <c r="I1" s="4"/>
      <c r="J1" s="4"/>
      <c r="K1" s="4"/>
      <c r="L1" s="4"/>
      <c r="M1" s="4"/>
      <c r="N1" s="4"/>
      <c r="O1" s="4"/>
      <c r="P1" s="4"/>
      <c r="Q1" s="4"/>
      <c r="R1" s="4"/>
      <c r="S1" s="4"/>
      <c r="T1" s="4"/>
      <c r="U1" s="4"/>
      <c r="V1" s="4"/>
      <c r="W1" s="4"/>
      <c r="X1" s="4"/>
      <c r="Y1" s="4"/>
    </row>
    <row r="2" spans="1:26" ht="18" customHeight="1" x14ac:dyDescent="0.25">
      <c r="A2" s="4"/>
      <c r="B2" s="4"/>
      <c r="C2" s="4"/>
      <c r="D2" s="4"/>
      <c r="E2" s="4"/>
      <c r="F2" s="4"/>
      <c r="G2" s="4"/>
      <c r="H2" s="4"/>
      <c r="I2" s="4"/>
      <c r="J2" s="4"/>
      <c r="K2" s="4"/>
      <c r="L2" s="4"/>
      <c r="M2" s="564" t="s">
        <v>809</v>
      </c>
      <c r="N2" s="4"/>
      <c r="O2" s="4"/>
      <c r="P2" s="4"/>
      <c r="Q2" s="4"/>
      <c r="R2" s="4"/>
      <c r="S2" s="4"/>
      <c r="T2" s="4"/>
      <c r="U2" s="4"/>
      <c r="V2" s="4"/>
      <c r="W2" s="4"/>
      <c r="X2" s="4"/>
      <c r="Y2" s="4"/>
    </row>
    <row r="3" spans="1:26" ht="18" customHeight="1" x14ac:dyDescent="0.25">
      <c r="A3" s="1536"/>
      <c r="B3" s="1537"/>
      <c r="C3" s="1537"/>
      <c r="D3" s="1537"/>
      <c r="E3" s="1537"/>
      <c r="F3" s="1537"/>
      <c r="G3" s="1537"/>
      <c r="H3" s="1538"/>
      <c r="I3" s="604"/>
      <c r="J3" s="639" t="s">
        <v>730</v>
      </c>
      <c r="K3" s="640"/>
      <c r="L3" s="640"/>
      <c r="M3" s="1540"/>
      <c r="N3" s="1541"/>
      <c r="O3" s="1541"/>
      <c r="P3" s="1541"/>
      <c r="Q3" s="1541"/>
      <c r="R3" s="1542" t="s">
        <v>810</v>
      </c>
      <c r="S3" s="1542"/>
      <c r="T3" s="1543" t="s">
        <v>151</v>
      </c>
      <c r="U3" s="1543"/>
      <c r="V3" s="1543"/>
      <c r="W3" s="641"/>
      <c r="X3" s="642" t="s">
        <v>811</v>
      </c>
      <c r="Y3" s="4"/>
    </row>
    <row r="4" spans="1:26" ht="11.1" customHeight="1" x14ac:dyDescent="0.25">
      <c r="A4" s="1301"/>
      <c r="B4" s="1108"/>
      <c r="C4" s="1108"/>
      <c r="D4" s="1108"/>
      <c r="E4" s="1108"/>
      <c r="F4" s="1108"/>
      <c r="G4" s="1108"/>
      <c r="H4" s="1296"/>
      <c r="I4" s="465"/>
      <c r="J4" s="1544" t="s">
        <v>812</v>
      </c>
      <c r="K4" s="1545"/>
      <c r="L4" s="1545"/>
      <c r="M4" s="1545"/>
      <c r="N4" s="1545"/>
      <c r="O4" s="1545"/>
      <c r="P4" s="1545"/>
      <c r="Q4" s="1545"/>
      <c r="R4" s="1545"/>
      <c r="S4" s="1545"/>
      <c r="T4" s="1545"/>
      <c r="U4" s="1545"/>
      <c r="V4" s="1545"/>
      <c r="W4" s="1545"/>
      <c r="X4" s="1546"/>
      <c r="Y4" s="4"/>
    </row>
    <row r="5" spans="1:26" ht="9" customHeight="1" x14ac:dyDescent="0.25">
      <c r="A5" s="1301"/>
      <c r="B5" s="1108"/>
      <c r="C5" s="1108"/>
      <c r="D5" s="1108"/>
      <c r="E5" s="1108"/>
      <c r="F5" s="1108"/>
      <c r="G5" s="1108"/>
      <c r="H5" s="1296"/>
      <c r="I5" s="465"/>
      <c r="J5" s="1547"/>
      <c r="K5" s="1405"/>
      <c r="L5" s="1405"/>
      <c r="M5" s="1405"/>
      <c r="N5" s="1405"/>
      <c r="O5" s="1405"/>
      <c r="P5" s="1405"/>
      <c r="Q5" s="1405"/>
      <c r="R5" s="1405"/>
      <c r="S5" s="1405"/>
      <c r="T5" s="1405"/>
      <c r="U5" s="1405"/>
      <c r="V5" s="1405"/>
      <c r="W5" s="1405"/>
      <c r="X5" s="1548"/>
      <c r="Y5" s="4"/>
    </row>
    <row r="6" spans="1:26" ht="19.149999999999999" customHeight="1" x14ac:dyDescent="0.25">
      <c r="A6" s="1301"/>
      <c r="B6" s="1108"/>
      <c r="C6" s="1108"/>
      <c r="D6" s="1108"/>
      <c r="E6" s="1108"/>
      <c r="F6" s="1108"/>
      <c r="G6" s="1108"/>
      <c r="H6" s="1296"/>
      <c r="I6" s="465"/>
      <c r="J6" s="1547" t="s">
        <v>813</v>
      </c>
      <c r="K6" s="1405"/>
      <c r="L6" s="1405"/>
      <c r="M6" s="1405"/>
      <c r="N6" s="1405"/>
      <c r="O6" s="1405"/>
      <c r="P6" s="1405"/>
      <c r="Q6" s="1405"/>
      <c r="R6" s="1405"/>
      <c r="S6" s="1405"/>
      <c r="T6" s="1405"/>
      <c r="U6" s="1405"/>
      <c r="V6" s="1405"/>
      <c r="W6" s="1405"/>
      <c r="X6" s="1406"/>
      <c r="Y6" s="4"/>
      <c r="Z6" s="558"/>
    </row>
    <row r="7" spans="1:26" ht="0.75" customHeight="1" x14ac:dyDescent="0.25">
      <c r="A7" s="1301"/>
      <c r="B7" s="1108"/>
      <c r="C7" s="1108"/>
      <c r="D7" s="1108"/>
      <c r="E7" s="1108"/>
      <c r="F7" s="1108"/>
      <c r="G7" s="1108"/>
      <c r="H7" s="1296"/>
      <c r="I7" s="465"/>
      <c r="J7" s="1549"/>
      <c r="K7" s="1550"/>
      <c r="L7" s="1550"/>
      <c r="M7" s="1550"/>
      <c r="N7" s="1550"/>
      <c r="O7" s="1550"/>
      <c r="P7" s="1550"/>
      <c r="Q7" s="1550"/>
      <c r="R7" s="1550"/>
      <c r="S7" s="1550"/>
      <c r="T7" s="1550"/>
      <c r="U7" s="1550"/>
      <c r="V7" s="1550"/>
      <c r="W7" s="1550"/>
      <c r="X7" s="1551"/>
      <c r="Y7" s="4"/>
    </row>
    <row r="8" spans="1:26" ht="14.45" customHeight="1" x14ac:dyDescent="0.25">
      <c r="A8" s="1301"/>
      <c r="B8" s="1108"/>
      <c r="C8" s="1108"/>
      <c r="D8" s="1108"/>
      <c r="E8" s="1108"/>
      <c r="F8" s="1108"/>
      <c r="G8" s="1108"/>
      <c r="H8" s="1296"/>
      <c r="I8" s="465"/>
      <c r="J8" s="1552" t="s">
        <v>768</v>
      </c>
      <c r="K8" s="1553"/>
      <c r="L8" s="1553"/>
      <c r="M8" s="1553"/>
      <c r="N8" s="1553"/>
      <c r="O8" s="1553"/>
      <c r="P8" s="1553"/>
      <c r="Q8" s="637"/>
      <c r="R8" s="637"/>
      <c r="S8" s="637"/>
      <c r="T8" s="637"/>
      <c r="U8" s="637"/>
      <c r="V8" s="637"/>
      <c r="W8" s="637"/>
      <c r="X8" s="638"/>
      <c r="Y8" s="4"/>
    </row>
    <row r="9" spans="1:26" ht="4.1500000000000004" customHeight="1" x14ac:dyDescent="0.25">
      <c r="A9" s="1301"/>
      <c r="B9" s="1108"/>
      <c r="C9" s="1108"/>
      <c r="D9" s="1108"/>
      <c r="E9" s="1108"/>
      <c r="F9" s="1108"/>
      <c r="G9" s="1108"/>
      <c r="H9" s="1296"/>
      <c r="I9" s="4"/>
      <c r="J9" s="580"/>
      <c r="K9" s="580"/>
      <c r="L9" s="580"/>
      <c r="M9" s="580"/>
      <c r="N9" s="580"/>
      <c r="O9" s="580"/>
      <c r="P9" s="580"/>
      <c r="Q9" s="580"/>
      <c r="R9" s="580"/>
      <c r="S9" s="580"/>
      <c r="T9" s="580"/>
      <c r="U9" s="580"/>
      <c r="V9" s="580"/>
      <c r="W9" s="580"/>
      <c r="X9" s="643"/>
      <c r="Y9" s="4"/>
    </row>
    <row r="10" spans="1:26" ht="12" customHeight="1" x14ac:dyDescent="0.25">
      <c r="A10" s="1301"/>
      <c r="B10" s="1108"/>
      <c r="C10" s="1108"/>
      <c r="D10" s="1108"/>
      <c r="E10" s="1108"/>
      <c r="F10" s="1108"/>
      <c r="G10" s="1108"/>
      <c r="H10" s="1296"/>
      <c r="I10" s="4"/>
      <c r="J10" s="607" t="s">
        <v>814</v>
      </c>
      <c r="K10" s="1528" t="str">
        <f>'CARGAR datos'!F32</f>
        <v>-</v>
      </c>
      <c r="L10" s="1528"/>
      <c r="M10" s="4" t="s">
        <v>815</v>
      </c>
      <c r="N10" s="1528" t="str">
        <f>'CARGAR datos'!H32</f>
        <v>-</v>
      </c>
      <c r="O10" s="1528"/>
      <c r="P10" s="4" t="s">
        <v>771</v>
      </c>
      <c r="Q10" s="1528" t="str">
        <f>'CARGAR datos'!J32</f>
        <v>-</v>
      </c>
      <c r="R10" s="1528"/>
      <c r="S10" s="4" t="s">
        <v>772</v>
      </c>
      <c r="T10" s="1528" t="str">
        <f>'CARGAR datos'!L32</f>
        <v>-</v>
      </c>
      <c r="U10" s="1528"/>
      <c r="V10" s="4" t="s">
        <v>816</v>
      </c>
      <c r="W10" s="1529" t="str">
        <f>'CARGAR datos'!O32</f>
        <v>-</v>
      </c>
      <c r="X10" s="1530"/>
      <c r="Y10" s="4"/>
    </row>
    <row r="11" spans="1:26" ht="12.75" customHeight="1" x14ac:dyDescent="0.25">
      <c r="A11" s="1301"/>
      <c r="B11" s="1108"/>
      <c r="C11" s="1108"/>
      <c r="D11" s="1108"/>
      <c r="E11" s="1108"/>
      <c r="F11" s="1108"/>
      <c r="G11" s="1108"/>
      <c r="H11" s="1296"/>
      <c r="I11" s="465"/>
      <c r="J11" s="567" t="s">
        <v>774</v>
      </c>
      <c r="K11" s="1531" t="str">
        <f>'CARGAR datos'!E30</f>
        <v>-</v>
      </c>
      <c r="L11" s="1531"/>
      <c r="M11" s="1531"/>
      <c r="N11" s="1531"/>
      <c r="O11" s="1531"/>
      <c r="P11" s="1531"/>
      <c r="Q11" s="1531"/>
      <c r="R11" s="1531"/>
      <c r="S11" s="4" t="s">
        <v>21</v>
      </c>
      <c r="T11" s="1531" t="str">
        <f>'CARGAR datos'!I30</f>
        <v>-</v>
      </c>
      <c r="U11" s="1531"/>
      <c r="V11" s="1531"/>
      <c r="W11" s="1531"/>
      <c r="X11" s="1532"/>
      <c r="Y11" s="4"/>
    </row>
    <row r="12" spans="1:26" ht="12.75" customHeight="1" x14ac:dyDescent="0.25">
      <c r="A12" s="1301"/>
      <c r="B12" s="1108"/>
      <c r="C12" s="1108"/>
      <c r="D12" s="1108"/>
      <c r="E12" s="1108"/>
      <c r="F12" s="1108"/>
      <c r="G12" s="1108"/>
      <c r="H12" s="1296"/>
      <c r="I12" s="465"/>
      <c r="J12" s="1533" t="s">
        <v>151</v>
      </c>
      <c r="K12" s="1534"/>
      <c r="L12" s="1534"/>
      <c r="M12" s="1534"/>
      <c r="N12" s="1534"/>
      <c r="O12" s="1534"/>
      <c r="P12" s="1534"/>
      <c r="Q12" s="1534"/>
      <c r="R12" s="1534"/>
      <c r="S12" s="1534"/>
      <c r="T12" s="1534"/>
      <c r="U12" s="1534"/>
      <c r="V12" s="1534"/>
      <c r="W12" s="1534"/>
      <c r="X12" s="1535"/>
      <c r="Y12" s="4"/>
    </row>
    <row r="13" spans="1:26" ht="6" customHeight="1" x14ac:dyDescent="0.25">
      <c r="A13" s="1301"/>
      <c r="B13" s="1108"/>
      <c r="C13" s="1108"/>
      <c r="D13" s="1108"/>
      <c r="E13" s="1108"/>
      <c r="F13" s="1108"/>
      <c r="G13" s="1108"/>
      <c r="H13" s="1296"/>
      <c r="I13" s="465"/>
      <c r="J13" s="567"/>
      <c r="K13" s="4"/>
      <c r="L13" s="4"/>
      <c r="M13" s="4"/>
      <c r="N13" s="4"/>
      <c r="O13" s="4"/>
      <c r="P13" s="4"/>
      <c r="Q13" s="4"/>
      <c r="R13" s="4"/>
      <c r="S13" s="4"/>
      <c r="T13" s="4"/>
      <c r="U13" s="4"/>
      <c r="V13" s="4"/>
      <c r="W13" s="4"/>
      <c r="X13" s="465"/>
      <c r="Y13" s="4"/>
    </row>
    <row r="14" spans="1:26" ht="11.25" customHeight="1" x14ac:dyDescent="0.25">
      <c r="A14" s="1301"/>
      <c r="B14" s="1108"/>
      <c r="C14" s="1108"/>
      <c r="D14" s="1108"/>
      <c r="E14" s="1108"/>
      <c r="F14" s="1108"/>
      <c r="G14" s="1108"/>
      <c r="H14" s="1296"/>
      <c r="I14" s="465"/>
      <c r="J14" s="567" t="s">
        <v>817</v>
      </c>
      <c r="K14" s="560"/>
      <c r="L14" s="560"/>
      <c r="M14" s="560"/>
      <c r="N14" s="560"/>
      <c r="O14" s="560"/>
      <c r="P14" s="1531" t="str">
        <f>'CARGAR datos'!F55</f>
        <v>-</v>
      </c>
      <c r="Q14" s="1531"/>
      <c r="R14" s="1531"/>
      <c r="S14" s="1108" t="s">
        <v>818</v>
      </c>
      <c r="T14" s="1108"/>
      <c r="U14" s="644" t="str">
        <f>'CARGAR datos'!H55</f>
        <v>-</v>
      </c>
      <c r="V14" s="4" t="s">
        <v>779</v>
      </c>
      <c r="W14" s="1531" t="str">
        <f>'CARGAR datos'!J55</f>
        <v>-</v>
      </c>
      <c r="X14" s="1532"/>
      <c r="Y14" s="4"/>
    </row>
    <row r="15" spans="1:26" ht="3" hidden="1" customHeight="1" x14ac:dyDescent="0.25">
      <c r="A15" s="1301"/>
      <c r="B15" s="1108"/>
      <c r="C15" s="1108"/>
      <c r="D15" s="1108"/>
      <c r="E15" s="1108"/>
      <c r="F15" s="1108"/>
      <c r="G15" s="1108"/>
      <c r="H15" s="1296"/>
      <c r="I15" s="465"/>
      <c r="J15" s="567"/>
      <c r="K15" s="560"/>
      <c r="L15" s="4"/>
      <c r="M15" s="4"/>
      <c r="N15" s="4"/>
      <c r="O15" s="4"/>
      <c r="P15" s="4"/>
      <c r="Q15" s="4"/>
      <c r="R15" s="4"/>
      <c r="S15" s="4"/>
      <c r="T15" s="4"/>
      <c r="U15" s="4"/>
      <c r="V15" s="4"/>
      <c r="W15" s="4"/>
      <c r="X15" s="465"/>
      <c r="Y15" s="4"/>
    </row>
    <row r="16" spans="1:26" ht="7.9" customHeight="1" x14ac:dyDescent="0.25">
      <c r="A16" s="1539"/>
      <c r="B16" s="1298"/>
      <c r="C16" s="1298"/>
      <c r="D16" s="1298"/>
      <c r="E16" s="1298"/>
      <c r="F16" s="1298"/>
      <c r="G16" s="1298"/>
      <c r="H16" s="1299"/>
      <c r="I16" s="465"/>
      <c r="J16" s="4"/>
      <c r="K16" s="4"/>
      <c r="L16" s="4"/>
      <c r="M16" s="4"/>
      <c r="N16" s="4"/>
      <c r="O16" s="4"/>
      <c r="P16" s="560"/>
      <c r="Q16" s="560"/>
      <c r="R16" s="560"/>
      <c r="S16" s="4"/>
      <c r="T16" s="1108"/>
      <c r="U16" s="1108"/>
      <c r="V16" s="4"/>
      <c r="W16" s="1108"/>
      <c r="X16" s="1296"/>
      <c r="Y16" s="4"/>
    </row>
    <row r="17" spans="1:25" ht="3.75" hidden="1" customHeight="1" x14ac:dyDescent="0.25">
      <c r="A17" s="645"/>
      <c r="B17" s="556"/>
      <c r="C17" s="556"/>
      <c r="D17" s="556"/>
      <c r="E17" s="556"/>
      <c r="F17" s="556"/>
      <c r="G17" s="556"/>
      <c r="H17" s="556"/>
      <c r="I17" s="557"/>
      <c r="J17" s="567"/>
      <c r="K17" s="4"/>
      <c r="L17" s="4"/>
      <c r="M17" s="4"/>
      <c r="N17" s="4"/>
      <c r="O17" s="4"/>
      <c r="P17" s="4"/>
      <c r="Q17" s="4"/>
      <c r="R17" s="4"/>
      <c r="S17" s="4"/>
      <c r="T17" s="4"/>
      <c r="U17" s="4"/>
      <c r="V17" s="4"/>
      <c r="W17" s="4"/>
      <c r="X17" s="465"/>
      <c r="Y17" s="4"/>
    </row>
    <row r="18" spans="1:25" ht="10.9" customHeight="1" x14ac:dyDescent="0.25">
      <c r="A18" s="1466" t="s">
        <v>819</v>
      </c>
      <c r="B18" s="1467"/>
      <c r="C18" s="1467"/>
      <c r="D18" s="1467"/>
      <c r="E18" s="1467"/>
      <c r="F18" s="1467"/>
      <c r="G18" s="1467"/>
      <c r="H18" s="1467"/>
      <c r="I18" s="1467"/>
      <c r="J18" s="1467"/>
      <c r="K18" s="1467"/>
      <c r="L18" s="1467"/>
      <c r="M18" s="1467"/>
      <c r="N18" s="1467"/>
      <c r="O18" s="1467"/>
      <c r="P18" s="1467"/>
      <c r="Q18" s="1467"/>
      <c r="R18" s="1467"/>
      <c r="S18" s="1467"/>
      <c r="T18" s="1468"/>
      <c r="U18" s="1472" t="s">
        <v>820</v>
      </c>
      <c r="V18" s="1473"/>
      <c r="W18" s="1473"/>
      <c r="X18" s="1474"/>
      <c r="Y18" s="4"/>
    </row>
    <row r="19" spans="1:25" ht="14.25" customHeight="1" x14ac:dyDescent="0.25">
      <c r="A19" s="1469"/>
      <c r="B19" s="1470"/>
      <c r="C19" s="1470"/>
      <c r="D19" s="1470"/>
      <c r="E19" s="1470"/>
      <c r="F19" s="1470"/>
      <c r="G19" s="1470"/>
      <c r="H19" s="1470"/>
      <c r="I19" s="1470"/>
      <c r="J19" s="1470"/>
      <c r="K19" s="1470"/>
      <c r="L19" s="1470"/>
      <c r="M19" s="1470"/>
      <c r="N19" s="1470"/>
      <c r="O19" s="1470"/>
      <c r="P19" s="1470"/>
      <c r="Q19" s="1470"/>
      <c r="R19" s="1470"/>
      <c r="S19" s="1470"/>
      <c r="T19" s="1471"/>
      <c r="U19" s="1477" t="s">
        <v>821</v>
      </c>
      <c r="V19" s="1479"/>
      <c r="W19" s="1477" t="s">
        <v>822</v>
      </c>
      <c r="X19" s="1479"/>
      <c r="Y19" s="4"/>
    </row>
    <row r="20" spans="1:25" ht="6.2" customHeight="1" x14ac:dyDescent="0.25">
      <c r="A20" s="1441">
        <v>1</v>
      </c>
      <c r="B20" s="1442" t="s">
        <v>823</v>
      </c>
      <c r="C20" s="1522"/>
      <c r="D20" s="1522"/>
      <c r="E20" s="1522"/>
      <c r="F20" s="1522"/>
      <c r="G20" s="1522"/>
      <c r="H20" s="1522"/>
      <c r="I20" s="1522"/>
      <c r="J20" s="1522"/>
      <c r="K20" s="1522"/>
      <c r="L20" s="1522"/>
      <c r="M20" s="1522"/>
      <c r="N20" s="1522"/>
      <c r="O20" s="1522"/>
      <c r="P20" s="1522"/>
      <c r="Q20" s="1522"/>
      <c r="R20" s="1522"/>
      <c r="S20" s="1522"/>
      <c r="T20" s="1523"/>
      <c r="U20" s="1527" t="s">
        <v>409</v>
      </c>
      <c r="V20" s="1527"/>
      <c r="W20" s="1527" t="s">
        <v>151</v>
      </c>
      <c r="X20" s="1527"/>
      <c r="Y20" s="4"/>
    </row>
    <row r="21" spans="1:25" ht="6.2" customHeight="1" x14ac:dyDescent="0.25">
      <c r="A21" s="1459"/>
      <c r="B21" s="1524"/>
      <c r="C21" s="1525"/>
      <c r="D21" s="1525"/>
      <c r="E21" s="1525"/>
      <c r="F21" s="1525"/>
      <c r="G21" s="1525"/>
      <c r="H21" s="1525"/>
      <c r="I21" s="1525"/>
      <c r="J21" s="1525"/>
      <c r="K21" s="1525"/>
      <c r="L21" s="1525"/>
      <c r="M21" s="1525"/>
      <c r="N21" s="1525"/>
      <c r="O21" s="1525"/>
      <c r="P21" s="1525"/>
      <c r="Q21" s="1525"/>
      <c r="R21" s="1525"/>
      <c r="S21" s="1525"/>
      <c r="T21" s="1526"/>
      <c r="U21" s="1335"/>
      <c r="V21" s="1335"/>
      <c r="W21" s="1335"/>
      <c r="X21" s="1335"/>
      <c r="Y21" s="4"/>
    </row>
    <row r="22" spans="1:25" ht="6.2" customHeight="1" x14ac:dyDescent="0.25">
      <c r="A22" s="1441">
        <v>2</v>
      </c>
      <c r="B22" s="1445" t="s">
        <v>824</v>
      </c>
      <c r="C22" s="1525"/>
      <c r="D22" s="1525"/>
      <c r="E22" s="1525"/>
      <c r="F22" s="1525"/>
      <c r="G22" s="1525"/>
      <c r="H22" s="1525"/>
      <c r="I22" s="1525"/>
      <c r="J22" s="1525"/>
      <c r="K22" s="1525"/>
      <c r="L22" s="1525"/>
      <c r="M22" s="1525"/>
      <c r="N22" s="1525"/>
      <c r="O22" s="1525"/>
      <c r="P22" s="1525"/>
      <c r="Q22" s="1525"/>
      <c r="R22" s="1525"/>
      <c r="S22" s="1525"/>
      <c r="T22" s="1526"/>
      <c r="U22" s="1335" t="s">
        <v>409</v>
      </c>
      <c r="V22" s="1335"/>
      <c r="W22" s="1335"/>
      <c r="X22" s="1335"/>
      <c r="Y22" s="4"/>
    </row>
    <row r="23" spans="1:25" ht="6.2" customHeight="1" x14ac:dyDescent="0.25">
      <c r="A23" s="1459"/>
      <c r="B23" s="1524"/>
      <c r="C23" s="1525"/>
      <c r="D23" s="1525"/>
      <c r="E23" s="1525"/>
      <c r="F23" s="1525"/>
      <c r="G23" s="1525"/>
      <c r="H23" s="1525"/>
      <c r="I23" s="1525"/>
      <c r="J23" s="1525"/>
      <c r="K23" s="1525"/>
      <c r="L23" s="1525"/>
      <c r="M23" s="1525"/>
      <c r="N23" s="1525"/>
      <c r="O23" s="1525"/>
      <c r="P23" s="1525"/>
      <c r="Q23" s="1525"/>
      <c r="R23" s="1525"/>
      <c r="S23" s="1525"/>
      <c r="T23" s="1526"/>
      <c r="U23" s="1335"/>
      <c r="V23" s="1335"/>
      <c r="W23" s="1335"/>
      <c r="X23" s="1335"/>
      <c r="Y23" s="4"/>
    </row>
    <row r="24" spans="1:25" ht="6.2" customHeight="1" x14ac:dyDescent="0.25">
      <c r="A24" s="1441">
        <v>3</v>
      </c>
      <c r="B24" s="1445" t="s">
        <v>825</v>
      </c>
      <c r="C24" s="1446"/>
      <c r="D24" s="1446"/>
      <c r="E24" s="1446"/>
      <c r="F24" s="1446"/>
      <c r="G24" s="1446"/>
      <c r="H24" s="1446"/>
      <c r="I24" s="1446"/>
      <c r="J24" s="1446"/>
      <c r="K24" s="1446"/>
      <c r="L24" s="1446"/>
      <c r="M24" s="1446"/>
      <c r="N24" s="1446"/>
      <c r="O24" s="1446"/>
      <c r="P24" s="1446"/>
      <c r="Q24" s="1446"/>
      <c r="R24" s="1446"/>
      <c r="S24" s="1446"/>
      <c r="T24" s="1447"/>
      <c r="U24" s="1335" t="s">
        <v>409</v>
      </c>
      <c r="V24" s="1335"/>
      <c r="W24" s="1335"/>
      <c r="X24" s="1335"/>
      <c r="Y24" s="4"/>
    </row>
    <row r="25" spans="1:25" ht="6.2" customHeight="1" x14ac:dyDescent="0.25">
      <c r="A25" s="1459"/>
      <c r="B25" s="1445"/>
      <c r="C25" s="1446"/>
      <c r="D25" s="1446"/>
      <c r="E25" s="1446"/>
      <c r="F25" s="1446"/>
      <c r="G25" s="1446"/>
      <c r="H25" s="1446"/>
      <c r="I25" s="1446"/>
      <c r="J25" s="1446"/>
      <c r="K25" s="1446"/>
      <c r="L25" s="1446"/>
      <c r="M25" s="1446"/>
      <c r="N25" s="1446"/>
      <c r="O25" s="1446"/>
      <c r="P25" s="1446"/>
      <c r="Q25" s="1446"/>
      <c r="R25" s="1446"/>
      <c r="S25" s="1446"/>
      <c r="T25" s="1447"/>
      <c r="U25" s="1335"/>
      <c r="V25" s="1335"/>
      <c r="W25" s="1335"/>
      <c r="X25" s="1335"/>
      <c r="Y25" s="4"/>
    </row>
    <row r="26" spans="1:25" ht="6.2" customHeight="1" x14ac:dyDescent="0.25">
      <c r="A26" s="1441">
        <v>4</v>
      </c>
      <c r="B26" s="1445" t="s">
        <v>826</v>
      </c>
      <c r="C26" s="1446"/>
      <c r="D26" s="1446"/>
      <c r="E26" s="1446"/>
      <c r="F26" s="1446"/>
      <c r="G26" s="1446"/>
      <c r="H26" s="1446"/>
      <c r="I26" s="1446"/>
      <c r="J26" s="1446"/>
      <c r="K26" s="1446"/>
      <c r="L26" s="1446"/>
      <c r="M26" s="1446"/>
      <c r="N26" s="1446"/>
      <c r="O26" s="1446"/>
      <c r="P26" s="1446"/>
      <c r="Q26" s="1446"/>
      <c r="R26" s="1446"/>
      <c r="S26" s="1446"/>
      <c r="T26" s="1447"/>
      <c r="U26" s="1335" t="s">
        <v>409</v>
      </c>
      <c r="V26" s="1335"/>
      <c r="W26" s="1335"/>
      <c r="X26" s="1335"/>
      <c r="Y26" s="4"/>
    </row>
    <row r="27" spans="1:25" ht="6.2" customHeight="1" x14ac:dyDescent="0.25">
      <c r="A27" s="1459"/>
      <c r="B27" s="1445"/>
      <c r="C27" s="1446"/>
      <c r="D27" s="1446"/>
      <c r="E27" s="1446"/>
      <c r="F27" s="1446"/>
      <c r="G27" s="1446"/>
      <c r="H27" s="1446"/>
      <c r="I27" s="1446"/>
      <c r="J27" s="1446"/>
      <c r="K27" s="1446"/>
      <c r="L27" s="1446"/>
      <c r="M27" s="1446"/>
      <c r="N27" s="1446"/>
      <c r="O27" s="1446"/>
      <c r="P27" s="1446"/>
      <c r="Q27" s="1446"/>
      <c r="R27" s="1446"/>
      <c r="S27" s="1446"/>
      <c r="T27" s="1447"/>
      <c r="U27" s="1335"/>
      <c r="V27" s="1335"/>
      <c r="W27" s="1335"/>
      <c r="X27" s="1335"/>
      <c r="Y27" s="4"/>
    </row>
    <row r="28" spans="1:25" ht="6.2" customHeight="1" x14ac:dyDescent="0.25">
      <c r="A28" s="1441">
        <v>5</v>
      </c>
      <c r="B28" s="1445" t="s">
        <v>827</v>
      </c>
      <c r="C28" s="1446"/>
      <c r="D28" s="1446"/>
      <c r="E28" s="1446"/>
      <c r="F28" s="1446"/>
      <c r="G28" s="1446"/>
      <c r="H28" s="1446"/>
      <c r="I28" s="1446"/>
      <c r="J28" s="1446"/>
      <c r="K28" s="1446"/>
      <c r="L28" s="1446"/>
      <c r="M28" s="1446"/>
      <c r="N28" s="1446"/>
      <c r="O28" s="1446"/>
      <c r="P28" s="1446"/>
      <c r="Q28" s="1446"/>
      <c r="R28" s="1446"/>
      <c r="S28" s="1446"/>
      <c r="T28" s="1447"/>
      <c r="U28" s="1335" t="s">
        <v>409</v>
      </c>
      <c r="V28" s="1335"/>
      <c r="W28" s="1335"/>
      <c r="X28" s="1335"/>
      <c r="Y28" s="4"/>
    </row>
    <row r="29" spans="1:25" ht="6.2" customHeight="1" x14ac:dyDescent="0.25">
      <c r="A29" s="1459"/>
      <c r="B29" s="1445"/>
      <c r="C29" s="1446"/>
      <c r="D29" s="1446"/>
      <c r="E29" s="1446"/>
      <c r="F29" s="1446"/>
      <c r="G29" s="1446"/>
      <c r="H29" s="1446"/>
      <c r="I29" s="1446"/>
      <c r="J29" s="1446"/>
      <c r="K29" s="1446"/>
      <c r="L29" s="1446"/>
      <c r="M29" s="1446"/>
      <c r="N29" s="1446"/>
      <c r="O29" s="1446"/>
      <c r="P29" s="1446"/>
      <c r="Q29" s="1446"/>
      <c r="R29" s="1446"/>
      <c r="S29" s="1446"/>
      <c r="T29" s="1447"/>
      <c r="U29" s="1335"/>
      <c r="V29" s="1335"/>
      <c r="W29" s="1335"/>
      <c r="X29" s="1335"/>
      <c r="Y29" s="4"/>
    </row>
    <row r="30" spans="1:25" ht="6.2" customHeight="1" x14ac:dyDescent="0.25">
      <c r="A30" s="1441">
        <v>6</v>
      </c>
      <c r="B30" s="1445" t="s">
        <v>828</v>
      </c>
      <c r="C30" s="1446"/>
      <c r="D30" s="1446"/>
      <c r="E30" s="1446"/>
      <c r="F30" s="1446"/>
      <c r="G30" s="1446"/>
      <c r="H30" s="1446"/>
      <c r="I30" s="1446"/>
      <c r="J30" s="1446"/>
      <c r="K30" s="1446"/>
      <c r="L30" s="1446"/>
      <c r="M30" s="1446"/>
      <c r="N30" s="1446"/>
      <c r="O30" s="1446"/>
      <c r="P30" s="1446"/>
      <c r="Q30" s="1446"/>
      <c r="R30" s="1446"/>
      <c r="S30" s="1446"/>
      <c r="T30" s="1447"/>
      <c r="U30" s="1335" t="s">
        <v>409</v>
      </c>
      <c r="V30" s="1335"/>
      <c r="W30" s="1335"/>
      <c r="X30" s="1335"/>
      <c r="Y30" s="4"/>
    </row>
    <row r="31" spans="1:25" ht="6.2" customHeight="1" x14ac:dyDescent="0.25">
      <c r="A31" s="1459"/>
      <c r="B31" s="1445"/>
      <c r="C31" s="1446"/>
      <c r="D31" s="1446"/>
      <c r="E31" s="1446"/>
      <c r="F31" s="1446"/>
      <c r="G31" s="1446"/>
      <c r="H31" s="1446"/>
      <c r="I31" s="1446"/>
      <c r="J31" s="1446"/>
      <c r="K31" s="1446"/>
      <c r="L31" s="1446"/>
      <c r="M31" s="1446"/>
      <c r="N31" s="1446"/>
      <c r="O31" s="1446"/>
      <c r="P31" s="1446"/>
      <c r="Q31" s="1446"/>
      <c r="R31" s="1446"/>
      <c r="S31" s="1446"/>
      <c r="T31" s="1447"/>
      <c r="U31" s="1335"/>
      <c r="V31" s="1335"/>
      <c r="W31" s="1335"/>
      <c r="X31" s="1335"/>
      <c r="Y31" s="4"/>
    </row>
    <row r="32" spans="1:25" ht="6.2" customHeight="1" x14ac:dyDescent="0.25">
      <c r="A32" s="1441">
        <v>7</v>
      </c>
      <c r="B32" s="1445" t="s">
        <v>829</v>
      </c>
      <c r="C32" s="1446"/>
      <c r="D32" s="1446"/>
      <c r="E32" s="1446"/>
      <c r="F32" s="1446"/>
      <c r="G32" s="1446"/>
      <c r="H32" s="1446"/>
      <c r="I32" s="1446"/>
      <c r="J32" s="1446"/>
      <c r="K32" s="1446"/>
      <c r="L32" s="1446"/>
      <c r="M32" s="1446"/>
      <c r="N32" s="1446"/>
      <c r="O32" s="1446"/>
      <c r="P32" s="1446"/>
      <c r="Q32" s="1446"/>
      <c r="R32" s="1446"/>
      <c r="S32" s="1446"/>
      <c r="T32" s="1447"/>
      <c r="U32" s="1335" t="s">
        <v>409</v>
      </c>
      <c r="V32" s="1335"/>
      <c r="W32" s="1335"/>
      <c r="X32" s="1335"/>
      <c r="Y32" s="4"/>
    </row>
    <row r="33" spans="1:25" ht="6.2" customHeight="1" x14ac:dyDescent="0.25">
      <c r="A33" s="1459"/>
      <c r="B33" s="1445"/>
      <c r="C33" s="1446"/>
      <c r="D33" s="1446"/>
      <c r="E33" s="1446"/>
      <c r="F33" s="1446"/>
      <c r="G33" s="1446"/>
      <c r="H33" s="1446"/>
      <c r="I33" s="1446"/>
      <c r="J33" s="1446"/>
      <c r="K33" s="1446"/>
      <c r="L33" s="1446"/>
      <c r="M33" s="1446"/>
      <c r="N33" s="1446"/>
      <c r="O33" s="1446"/>
      <c r="P33" s="1446"/>
      <c r="Q33" s="1446"/>
      <c r="R33" s="1446"/>
      <c r="S33" s="1446"/>
      <c r="T33" s="1447"/>
      <c r="U33" s="1335"/>
      <c r="V33" s="1335"/>
      <c r="W33" s="1335"/>
      <c r="X33" s="1335"/>
      <c r="Y33" s="4"/>
    </row>
    <row r="34" spans="1:25" ht="6.2" customHeight="1" x14ac:dyDescent="0.25">
      <c r="A34" s="1441">
        <v>8</v>
      </c>
      <c r="B34" s="1445" t="s">
        <v>830</v>
      </c>
      <c r="C34" s="1446"/>
      <c r="D34" s="1446"/>
      <c r="E34" s="1446"/>
      <c r="F34" s="1446"/>
      <c r="G34" s="1446"/>
      <c r="H34" s="1446"/>
      <c r="I34" s="1446"/>
      <c r="J34" s="1446"/>
      <c r="K34" s="1446"/>
      <c r="L34" s="1446"/>
      <c r="M34" s="1446"/>
      <c r="N34" s="1446"/>
      <c r="O34" s="1446"/>
      <c r="P34" s="1446"/>
      <c r="Q34" s="1446"/>
      <c r="R34" s="1446"/>
      <c r="S34" s="1446"/>
      <c r="T34" s="1447"/>
      <c r="U34" s="1335" t="s">
        <v>409</v>
      </c>
      <c r="V34" s="1335"/>
      <c r="W34" s="1335"/>
      <c r="X34" s="1335"/>
      <c r="Y34" s="4"/>
    </row>
    <row r="35" spans="1:25" ht="6.2" customHeight="1" x14ac:dyDescent="0.25">
      <c r="A35" s="1440"/>
      <c r="B35" s="1445"/>
      <c r="C35" s="1446"/>
      <c r="D35" s="1446"/>
      <c r="E35" s="1446"/>
      <c r="F35" s="1446"/>
      <c r="G35" s="1446"/>
      <c r="H35" s="1446"/>
      <c r="I35" s="1446"/>
      <c r="J35" s="1446"/>
      <c r="K35" s="1446"/>
      <c r="L35" s="1446"/>
      <c r="M35" s="1446"/>
      <c r="N35" s="1446"/>
      <c r="O35" s="1446"/>
      <c r="P35" s="1446"/>
      <c r="Q35" s="1446"/>
      <c r="R35" s="1446"/>
      <c r="S35" s="1446"/>
      <c r="T35" s="1447"/>
      <c r="U35" s="1335"/>
      <c r="V35" s="1335"/>
      <c r="W35" s="1335"/>
      <c r="X35" s="1335"/>
      <c r="Y35" s="4"/>
    </row>
    <row r="36" spans="1:25" ht="10.9" customHeight="1" x14ac:dyDescent="0.25">
      <c r="A36" s="1466" t="s">
        <v>831</v>
      </c>
      <c r="B36" s="1467"/>
      <c r="C36" s="1467"/>
      <c r="D36" s="1467"/>
      <c r="E36" s="1467"/>
      <c r="F36" s="1467"/>
      <c r="G36" s="1467"/>
      <c r="H36" s="1467"/>
      <c r="I36" s="1467"/>
      <c r="J36" s="1467"/>
      <c r="K36" s="1467"/>
      <c r="L36" s="1467"/>
      <c r="M36" s="1467"/>
      <c r="N36" s="1467"/>
      <c r="O36" s="1468"/>
      <c r="P36" s="1466" t="s">
        <v>749</v>
      </c>
      <c r="Q36" s="1468"/>
      <c r="R36" s="1466" t="s">
        <v>832</v>
      </c>
      <c r="S36" s="1467"/>
      <c r="T36" s="1468"/>
      <c r="U36" s="1472" t="s">
        <v>820</v>
      </c>
      <c r="V36" s="1473"/>
      <c r="W36" s="1473"/>
      <c r="X36" s="1474"/>
      <c r="Y36" s="4"/>
    </row>
    <row r="37" spans="1:25" ht="12.75" customHeight="1" x14ac:dyDescent="0.25">
      <c r="A37" s="1469"/>
      <c r="B37" s="1470"/>
      <c r="C37" s="1470"/>
      <c r="D37" s="1470"/>
      <c r="E37" s="1470"/>
      <c r="F37" s="1470"/>
      <c r="G37" s="1470"/>
      <c r="H37" s="1470"/>
      <c r="I37" s="1470"/>
      <c r="J37" s="1470"/>
      <c r="K37" s="1470"/>
      <c r="L37" s="1470"/>
      <c r="M37" s="1470"/>
      <c r="N37" s="1470"/>
      <c r="O37" s="1471"/>
      <c r="P37" s="1469"/>
      <c r="Q37" s="1471"/>
      <c r="R37" s="1469"/>
      <c r="S37" s="1470"/>
      <c r="T37" s="1471"/>
      <c r="U37" s="1502" t="s">
        <v>821</v>
      </c>
      <c r="V37" s="1502"/>
      <c r="W37" s="1502" t="s">
        <v>822</v>
      </c>
      <c r="X37" s="1502"/>
      <c r="Y37" s="4"/>
    </row>
    <row r="38" spans="1:25" ht="6" customHeight="1" x14ac:dyDescent="0.25">
      <c r="A38" s="1440">
        <v>9</v>
      </c>
      <c r="B38" s="1442" t="s">
        <v>833</v>
      </c>
      <c r="C38" s="1443"/>
      <c r="D38" s="1443"/>
      <c r="E38" s="1443"/>
      <c r="F38" s="1443"/>
      <c r="G38" s="1443"/>
      <c r="H38" s="1443"/>
      <c r="I38" s="1443"/>
      <c r="J38" s="1443"/>
      <c r="K38" s="1443"/>
      <c r="L38" s="1443"/>
      <c r="M38" s="1443"/>
      <c r="N38" s="1443"/>
      <c r="O38" s="1444"/>
      <c r="P38" s="1514"/>
      <c r="Q38" s="1515"/>
      <c r="R38" s="1505" t="s">
        <v>834</v>
      </c>
      <c r="S38" s="1506"/>
      <c r="T38" s="1507"/>
      <c r="U38" s="1335" t="s">
        <v>409</v>
      </c>
      <c r="V38" s="1335"/>
      <c r="W38" s="1335"/>
      <c r="X38" s="1335"/>
      <c r="Y38" s="4"/>
    </row>
    <row r="39" spans="1:25" ht="6" customHeight="1" x14ac:dyDescent="0.25">
      <c r="A39" s="1441"/>
      <c r="B39" s="1445"/>
      <c r="C39" s="1446"/>
      <c r="D39" s="1446"/>
      <c r="E39" s="1446"/>
      <c r="F39" s="1446"/>
      <c r="G39" s="1446"/>
      <c r="H39" s="1446"/>
      <c r="I39" s="1446"/>
      <c r="J39" s="1446"/>
      <c r="K39" s="1446"/>
      <c r="L39" s="1446"/>
      <c r="M39" s="1446"/>
      <c r="N39" s="1446"/>
      <c r="O39" s="1447"/>
      <c r="P39" s="1520"/>
      <c r="Q39" s="1521"/>
      <c r="R39" s="1508"/>
      <c r="S39" s="1509"/>
      <c r="T39" s="1510"/>
      <c r="U39" s="1335"/>
      <c r="V39" s="1335"/>
      <c r="W39" s="1335"/>
      <c r="X39" s="1335"/>
      <c r="Y39" s="4"/>
    </row>
    <row r="40" spans="1:25" ht="6" customHeight="1" x14ac:dyDescent="0.25">
      <c r="A40" s="1440">
        <v>10</v>
      </c>
      <c r="B40" s="1445" t="s">
        <v>835</v>
      </c>
      <c r="C40" s="1446"/>
      <c r="D40" s="1446"/>
      <c r="E40" s="1446"/>
      <c r="F40" s="1446"/>
      <c r="G40" s="1446"/>
      <c r="H40" s="1446"/>
      <c r="I40" s="1446"/>
      <c r="J40" s="1446"/>
      <c r="K40" s="1446"/>
      <c r="L40" s="1446"/>
      <c r="M40" s="1446"/>
      <c r="N40" s="1446"/>
      <c r="O40" s="1447"/>
      <c r="P40" s="1514"/>
      <c r="Q40" s="1515"/>
      <c r="R40" s="1505" t="s">
        <v>836</v>
      </c>
      <c r="S40" s="1506"/>
      <c r="T40" s="1507"/>
      <c r="U40" s="1335" t="s">
        <v>409</v>
      </c>
      <c r="V40" s="1335"/>
      <c r="W40" s="1335"/>
      <c r="X40" s="1335"/>
      <c r="Y40" s="4"/>
    </row>
    <row r="41" spans="1:25" ht="6" customHeight="1" x14ac:dyDescent="0.25">
      <c r="A41" s="1441"/>
      <c r="B41" s="1445"/>
      <c r="C41" s="1446"/>
      <c r="D41" s="1446"/>
      <c r="E41" s="1446"/>
      <c r="F41" s="1446"/>
      <c r="G41" s="1446"/>
      <c r="H41" s="1446"/>
      <c r="I41" s="1446"/>
      <c r="J41" s="1446"/>
      <c r="K41" s="1446"/>
      <c r="L41" s="1446"/>
      <c r="M41" s="1446"/>
      <c r="N41" s="1446"/>
      <c r="O41" s="1447"/>
      <c r="P41" s="1520"/>
      <c r="Q41" s="1521"/>
      <c r="R41" s="1508"/>
      <c r="S41" s="1509"/>
      <c r="T41" s="1510"/>
      <c r="U41" s="1335"/>
      <c r="V41" s="1335"/>
      <c r="W41" s="1335"/>
      <c r="X41" s="1335"/>
      <c r="Y41" s="4"/>
    </row>
    <row r="42" spans="1:25" ht="6" customHeight="1" x14ac:dyDescent="0.25">
      <c r="A42" s="1440">
        <v>11</v>
      </c>
      <c r="B42" s="1445" t="s">
        <v>837</v>
      </c>
      <c r="C42" s="1446"/>
      <c r="D42" s="1446"/>
      <c r="E42" s="1446"/>
      <c r="F42" s="1446"/>
      <c r="G42" s="1446"/>
      <c r="H42" s="1446"/>
      <c r="I42" s="1446"/>
      <c r="J42" s="1446"/>
      <c r="K42" s="1446"/>
      <c r="L42" s="1446"/>
      <c r="M42" s="1446"/>
      <c r="N42" s="1446"/>
      <c r="O42" s="1447"/>
      <c r="P42" s="1514"/>
      <c r="Q42" s="1515"/>
      <c r="R42" s="1505" t="s">
        <v>836</v>
      </c>
      <c r="S42" s="1506"/>
      <c r="T42" s="1507"/>
      <c r="U42" s="1335" t="s">
        <v>409</v>
      </c>
      <c r="V42" s="1335"/>
      <c r="W42" s="1335"/>
      <c r="X42" s="1335"/>
      <c r="Y42" s="4"/>
    </row>
    <row r="43" spans="1:25" ht="6" customHeight="1" x14ac:dyDescent="0.25">
      <c r="A43" s="1441"/>
      <c r="B43" s="1445"/>
      <c r="C43" s="1446"/>
      <c r="D43" s="1446"/>
      <c r="E43" s="1446"/>
      <c r="F43" s="1446"/>
      <c r="G43" s="1446"/>
      <c r="H43" s="1446"/>
      <c r="I43" s="1446"/>
      <c r="J43" s="1446"/>
      <c r="K43" s="1446"/>
      <c r="L43" s="1446"/>
      <c r="M43" s="1446"/>
      <c r="N43" s="1446"/>
      <c r="O43" s="1447"/>
      <c r="P43" s="1520"/>
      <c r="Q43" s="1521"/>
      <c r="R43" s="1508"/>
      <c r="S43" s="1509"/>
      <c r="T43" s="1510"/>
      <c r="U43" s="1335"/>
      <c r="V43" s="1335"/>
      <c r="W43" s="1335"/>
      <c r="X43" s="1335"/>
      <c r="Y43" s="4"/>
    </row>
    <row r="44" spans="1:25" ht="6" customHeight="1" x14ac:dyDescent="0.25">
      <c r="A44" s="1440">
        <v>12</v>
      </c>
      <c r="B44" s="1445" t="s">
        <v>838</v>
      </c>
      <c r="C44" s="1446"/>
      <c r="D44" s="1446"/>
      <c r="E44" s="1446"/>
      <c r="F44" s="1446"/>
      <c r="G44" s="1446"/>
      <c r="H44" s="1446"/>
      <c r="I44" s="1446"/>
      <c r="J44" s="1446"/>
      <c r="K44" s="1446"/>
      <c r="L44" s="1446"/>
      <c r="M44" s="1446"/>
      <c r="N44" s="1446"/>
      <c r="O44" s="1447"/>
      <c r="P44" s="1514"/>
      <c r="Q44" s="1515"/>
      <c r="R44" s="1505" t="s">
        <v>839</v>
      </c>
      <c r="S44" s="1506"/>
      <c r="T44" s="1507"/>
      <c r="U44" s="1335" t="s">
        <v>409</v>
      </c>
      <c r="V44" s="1335"/>
      <c r="W44" s="1335"/>
      <c r="X44" s="1335"/>
      <c r="Y44" s="4"/>
    </row>
    <row r="45" spans="1:25" ht="6" customHeight="1" x14ac:dyDescent="0.25">
      <c r="A45" s="1441"/>
      <c r="B45" s="1445"/>
      <c r="C45" s="1446"/>
      <c r="D45" s="1446"/>
      <c r="E45" s="1446"/>
      <c r="F45" s="1446"/>
      <c r="G45" s="1446"/>
      <c r="H45" s="1446"/>
      <c r="I45" s="1446"/>
      <c r="J45" s="1446"/>
      <c r="K45" s="1446"/>
      <c r="L45" s="1446"/>
      <c r="M45" s="1446"/>
      <c r="N45" s="1446"/>
      <c r="O45" s="1447"/>
      <c r="P45" s="1520"/>
      <c r="Q45" s="1521"/>
      <c r="R45" s="1508"/>
      <c r="S45" s="1509"/>
      <c r="T45" s="1510"/>
      <c r="U45" s="1335"/>
      <c r="V45" s="1335"/>
      <c r="W45" s="1335"/>
      <c r="X45" s="1335"/>
      <c r="Y45" s="4"/>
    </row>
    <row r="46" spans="1:25" ht="6" customHeight="1" x14ac:dyDescent="0.25">
      <c r="A46" s="1440">
        <v>13</v>
      </c>
      <c r="B46" s="1445" t="s">
        <v>840</v>
      </c>
      <c r="C46" s="1446"/>
      <c r="D46" s="1446"/>
      <c r="E46" s="1446"/>
      <c r="F46" s="1446"/>
      <c r="G46" s="1446"/>
      <c r="H46" s="1446"/>
      <c r="I46" s="1446"/>
      <c r="J46" s="1446"/>
      <c r="K46" s="1446"/>
      <c r="L46" s="1446"/>
      <c r="M46" s="1446"/>
      <c r="N46" s="1446"/>
      <c r="O46" s="1447"/>
      <c r="P46" s="1514"/>
      <c r="Q46" s="1515"/>
      <c r="R46" s="1505" t="s">
        <v>526</v>
      </c>
      <c r="S46" s="1506"/>
      <c r="T46" s="1507"/>
      <c r="U46" s="1335" t="s">
        <v>409</v>
      </c>
      <c r="V46" s="1335"/>
      <c r="W46" s="1335"/>
      <c r="X46" s="1335"/>
      <c r="Y46" s="4"/>
    </row>
    <row r="47" spans="1:25" ht="6" customHeight="1" x14ac:dyDescent="0.25">
      <c r="A47" s="1441"/>
      <c r="B47" s="1445"/>
      <c r="C47" s="1446"/>
      <c r="D47" s="1446"/>
      <c r="E47" s="1446"/>
      <c r="F47" s="1446"/>
      <c r="G47" s="1446"/>
      <c r="H47" s="1446"/>
      <c r="I47" s="1446"/>
      <c r="J47" s="1446"/>
      <c r="K47" s="1446"/>
      <c r="L47" s="1446"/>
      <c r="M47" s="1446"/>
      <c r="N47" s="1446"/>
      <c r="O47" s="1447"/>
      <c r="P47" s="1516"/>
      <c r="Q47" s="1517"/>
      <c r="R47" s="1518"/>
      <c r="S47" s="1354"/>
      <c r="T47" s="1519"/>
      <c r="U47" s="1335"/>
      <c r="V47" s="1454"/>
      <c r="W47" s="1335"/>
      <c r="X47" s="1335"/>
      <c r="Y47" s="4"/>
    </row>
    <row r="48" spans="1:25" ht="6" customHeight="1" x14ac:dyDescent="0.25">
      <c r="A48" s="1503">
        <v>14</v>
      </c>
      <c r="B48" s="1442" t="s">
        <v>841</v>
      </c>
      <c r="C48" s="1443"/>
      <c r="D48" s="1443"/>
      <c r="E48" s="1443"/>
      <c r="F48" s="1443"/>
      <c r="G48" s="1443"/>
      <c r="H48" s="1443"/>
      <c r="I48" s="1443"/>
      <c r="J48" s="1443"/>
      <c r="K48" s="1443"/>
      <c r="L48" s="1443"/>
      <c r="M48" s="1443"/>
      <c r="N48" s="1443"/>
      <c r="O48" s="1443"/>
      <c r="P48" s="1505" t="s">
        <v>842</v>
      </c>
      <c r="Q48" s="1506"/>
      <c r="R48" s="1506"/>
      <c r="S48" s="1506"/>
      <c r="T48" s="1507"/>
      <c r="U48" s="1449" t="s">
        <v>409</v>
      </c>
      <c r="V48" s="1450"/>
      <c r="W48" s="1448"/>
      <c r="X48" s="1450"/>
      <c r="Y48" s="4"/>
    </row>
    <row r="49" spans="1:25" ht="6" customHeight="1" x14ac:dyDescent="0.25">
      <c r="A49" s="1504"/>
      <c r="B49" s="1460"/>
      <c r="C49" s="1461"/>
      <c r="D49" s="1461"/>
      <c r="E49" s="1461"/>
      <c r="F49" s="1461"/>
      <c r="G49" s="1461"/>
      <c r="H49" s="1461"/>
      <c r="I49" s="1461"/>
      <c r="J49" s="1461"/>
      <c r="K49" s="1461"/>
      <c r="L49" s="1461"/>
      <c r="M49" s="1461"/>
      <c r="N49" s="1461"/>
      <c r="O49" s="1461"/>
      <c r="P49" s="1508"/>
      <c r="Q49" s="1509"/>
      <c r="R49" s="1509"/>
      <c r="S49" s="1509"/>
      <c r="T49" s="1510"/>
      <c r="U49" s="1452"/>
      <c r="V49" s="1453"/>
      <c r="W49" s="1451"/>
      <c r="X49" s="1453"/>
      <c r="Y49" s="4"/>
    </row>
    <row r="50" spans="1:25" ht="6" customHeight="1" x14ac:dyDescent="0.25">
      <c r="A50" s="1441">
        <v>15</v>
      </c>
      <c r="B50" s="1511" t="s">
        <v>843</v>
      </c>
      <c r="C50" s="1511"/>
      <c r="D50" s="1511"/>
      <c r="E50" s="1511"/>
      <c r="F50" s="1511"/>
      <c r="G50" s="1511"/>
      <c r="H50" s="1511"/>
      <c r="I50" s="1511"/>
      <c r="J50" s="1511"/>
      <c r="K50" s="1511"/>
      <c r="L50" s="1511"/>
      <c r="M50" s="1511"/>
      <c r="N50" s="1511"/>
      <c r="O50" s="1511"/>
      <c r="P50" s="1512" t="str">
        <f>'CARGAR datos'!L47</f>
        <v>-</v>
      </c>
      <c r="Q50" s="1512"/>
      <c r="R50" s="1481" t="s">
        <v>782</v>
      </c>
      <c r="S50" s="1350"/>
      <c r="T50" s="1482"/>
      <c r="U50" s="646"/>
      <c r="V50" s="575"/>
      <c r="W50" s="575"/>
      <c r="X50" s="604"/>
      <c r="Y50" s="4"/>
    </row>
    <row r="51" spans="1:25" ht="6" customHeight="1" x14ac:dyDescent="0.25">
      <c r="A51" s="1459"/>
      <c r="B51" s="1455"/>
      <c r="C51" s="1455"/>
      <c r="D51" s="1455"/>
      <c r="E51" s="1455"/>
      <c r="F51" s="1455"/>
      <c r="G51" s="1455"/>
      <c r="H51" s="1455"/>
      <c r="I51" s="1455"/>
      <c r="J51" s="1455"/>
      <c r="K51" s="1455"/>
      <c r="L51" s="1455"/>
      <c r="M51" s="1455"/>
      <c r="N51" s="1455"/>
      <c r="O51" s="1455"/>
      <c r="P51" s="1513"/>
      <c r="Q51" s="1513"/>
      <c r="R51" s="1469"/>
      <c r="S51" s="1470"/>
      <c r="T51" s="1471"/>
      <c r="U51" s="647"/>
      <c r="V51" s="556"/>
      <c r="W51" s="556"/>
      <c r="X51" s="557"/>
      <c r="Y51" s="4"/>
    </row>
    <row r="52" spans="1:25" ht="11.45" customHeight="1" x14ac:dyDescent="0.25">
      <c r="A52" s="1466" t="s">
        <v>844</v>
      </c>
      <c r="B52" s="1467"/>
      <c r="C52" s="1467"/>
      <c r="D52" s="1467"/>
      <c r="E52" s="1467"/>
      <c r="F52" s="1467"/>
      <c r="G52" s="1467"/>
      <c r="H52" s="1467"/>
      <c r="I52" s="1467"/>
      <c r="J52" s="1467"/>
      <c r="K52" s="1467"/>
      <c r="L52" s="1467"/>
      <c r="M52" s="1467"/>
      <c r="N52" s="1467"/>
      <c r="O52" s="1467"/>
      <c r="P52" s="1467"/>
      <c r="Q52" s="1467"/>
      <c r="R52" s="1472" t="s">
        <v>820</v>
      </c>
      <c r="S52" s="1473"/>
      <c r="T52" s="1473"/>
      <c r="U52" s="1473"/>
      <c r="V52" s="1474"/>
      <c r="W52" s="1481" t="s">
        <v>151</v>
      </c>
      <c r="X52" s="1482"/>
      <c r="Y52" s="4"/>
    </row>
    <row r="53" spans="1:25" ht="11.25" customHeight="1" x14ac:dyDescent="0.25">
      <c r="A53" s="1469"/>
      <c r="B53" s="1470"/>
      <c r="C53" s="1470"/>
      <c r="D53" s="1470"/>
      <c r="E53" s="1470"/>
      <c r="F53" s="1470"/>
      <c r="G53" s="1470"/>
      <c r="H53" s="1470"/>
      <c r="I53" s="1470"/>
      <c r="J53" s="1470"/>
      <c r="K53" s="1470"/>
      <c r="L53" s="1470"/>
      <c r="M53" s="1470"/>
      <c r="N53" s="1470"/>
      <c r="O53" s="1470"/>
      <c r="P53" s="1470"/>
      <c r="Q53" s="1470"/>
      <c r="R53" s="1502" t="s">
        <v>821</v>
      </c>
      <c r="S53" s="1502"/>
      <c r="T53" s="1502"/>
      <c r="U53" s="1502" t="s">
        <v>845</v>
      </c>
      <c r="V53" s="1502"/>
      <c r="W53" s="1481"/>
      <c r="X53" s="1482"/>
      <c r="Y53" s="4"/>
    </row>
    <row r="54" spans="1:25" ht="6" customHeight="1" x14ac:dyDescent="0.25">
      <c r="A54" s="1441">
        <v>16</v>
      </c>
      <c r="B54" s="1442" t="s">
        <v>846</v>
      </c>
      <c r="C54" s="1443"/>
      <c r="D54" s="1443"/>
      <c r="E54" s="1443"/>
      <c r="F54" s="1443"/>
      <c r="G54" s="1443"/>
      <c r="H54" s="1443"/>
      <c r="I54" s="1443"/>
      <c r="J54" s="1443"/>
      <c r="K54" s="1443"/>
      <c r="L54" s="1443"/>
      <c r="M54" s="1443"/>
      <c r="N54" s="1443"/>
      <c r="O54" s="1443"/>
      <c r="P54" s="1443"/>
      <c r="Q54" s="1443"/>
      <c r="R54" s="1501" t="s">
        <v>409</v>
      </c>
      <c r="S54" s="1501"/>
      <c r="T54" s="1501"/>
      <c r="U54" s="1335"/>
      <c r="V54" s="1335"/>
      <c r="W54" s="1481"/>
      <c r="X54" s="1482"/>
      <c r="Y54" s="4"/>
    </row>
    <row r="55" spans="1:25" ht="6" customHeight="1" x14ac:dyDescent="0.25">
      <c r="A55" s="1459"/>
      <c r="B55" s="1460"/>
      <c r="C55" s="1461"/>
      <c r="D55" s="1461"/>
      <c r="E55" s="1461"/>
      <c r="F55" s="1461"/>
      <c r="G55" s="1461"/>
      <c r="H55" s="1461"/>
      <c r="I55" s="1461"/>
      <c r="J55" s="1461"/>
      <c r="K55" s="1461"/>
      <c r="L55" s="1461"/>
      <c r="M55" s="1461"/>
      <c r="N55" s="1461"/>
      <c r="O55" s="1461"/>
      <c r="P55" s="1461"/>
      <c r="Q55" s="1461"/>
      <c r="R55" s="1501"/>
      <c r="S55" s="1501"/>
      <c r="T55" s="1501"/>
      <c r="U55" s="1335"/>
      <c r="V55" s="1335"/>
      <c r="W55" s="1481"/>
      <c r="X55" s="1482"/>
      <c r="Y55" s="4"/>
    </row>
    <row r="56" spans="1:25" ht="6" customHeight="1" x14ac:dyDescent="0.25">
      <c r="A56" s="1441">
        <v>17</v>
      </c>
      <c r="B56" s="1442" t="s">
        <v>847</v>
      </c>
      <c r="C56" s="1443"/>
      <c r="D56" s="1443"/>
      <c r="E56" s="1443"/>
      <c r="F56" s="1443"/>
      <c r="G56" s="1443"/>
      <c r="H56" s="1443"/>
      <c r="I56" s="1443"/>
      <c r="J56" s="1443"/>
      <c r="K56" s="1443"/>
      <c r="L56" s="1443"/>
      <c r="M56" s="1443"/>
      <c r="N56" s="1443"/>
      <c r="O56" s="1443"/>
      <c r="P56" s="1443"/>
      <c r="Q56" s="1443"/>
      <c r="R56" s="1501" t="s">
        <v>409</v>
      </c>
      <c r="S56" s="1501"/>
      <c r="T56" s="1501"/>
      <c r="U56" s="1335"/>
      <c r="V56" s="1335"/>
      <c r="W56" s="1481"/>
      <c r="X56" s="1482"/>
      <c r="Y56" s="4"/>
    </row>
    <row r="57" spans="1:25" ht="6" customHeight="1" x14ac:dyDescent="0.25">
      <c r="A57" s="1459"/>
      <c r="B57" s="1460"/>
      <c r="C57" s="1461"/>
      <c r="D57" s="1461"/>
      <c r="E57" s="1461"/>
      <c r="F57" s="1461"/>
      <c r="G57" s="1461"/>
      <c r="H57" s="1461"/>
      <c r="I57" s="1461"/>
      <c r="J57" s="1461"/>
      <c r="K57" s="1461"/>
      <c r="L57" s="1461"/>
      <c r="M57" s="1461"/>
      <c r="N57" s="1461"/>
      <c r="O57" s="1461"/>
      <c r="P57" s="1461"/>
      <c r="Q57" s="1461"/>
      <c r="R57" s="1501"/>
      <c r="S57" s="1501"/>
      <c r="T57" s="1501"/>
      <c r="U57" s="1335"/>
      <c r="V57" s="1335"/>
      <c r="W57" s="1481"/>
      <c r="X57" s="1482"/>
      <c r="Y57" s="4"/>
    </row>
    <row r="58" spans="1:25" ht="6" customHeight="1" x14ac:dyDescent="0.25">
      <c r="A58" s="1441">
        <v>18</v>
      </c>
      <c r="B58" s="1442" t="s">
        <v>848</v>
      </c>
      <c r="C58" s="1443"/>
      <c r="D58" s="1443"/>
      <c r="E58" s="1443"/>
      <c r="F58" s="1443"/>
      <c r="G58" s="1443"/>
      <c r="H58" s="1443"/>
      <c r="I58" s="1443"/>
      <c r="J58" s="1443"/>
      <c r="K58" s="1443"/>
      <c r="L58" s="1443"/>
      <c r="M58" s="1443"/>
      <c r="N58" s="1443"/>
      <c r="O58" s="1443"/>
      <c r="P58" s="1443"/>
      <c r="Q58" s="1443"/>
      <c r="R58" s="1501" t="s">
        <v>409</v>
      </c>
      <c r="S58" s="1501"/>
      <c r="T58" s="1501"/>
      <c r="U58" s="1335"/>
      <c r="V58" s="1335"/>
      <c r="W58" s="1481"/>
      <c r="X58" s="1482"/>
      <c r="Y58" s="4"/>
    </row>
    <row r="59" spans="1:25" ht="6" customHeight="1" x14ac:dyDescent="0.25">
      <c r="A59" s="1459"/>
      <c r="B59" s="1460"/>
      <c r="C59" s="1461"/>
      <c r="D59" s="1461"/>
      <c r="E59" s="1461"/>
      <c r="F59" s="1461"/>
      <c r="G59" s="1461"/>
      <c r="H59" s="1461"/>
      <c r="I59" s="1461"/>
      <c r="J59" s="1461"/>
      <c r="K59" s="1461"/>
      <c r="L59" s="1461"/>
      <c r="M59" s="1461"/>
      <c r="N59" s="1461"/>
      <c r="O59" s="1461"/>
      <c r="P59" s="1461"/>
      <c r="Q59" s="1461"/>
      <c r="R59" s="1501"/>
      <c r="S59" s="1501"/>
      <c r="T59" s="1501"/>
      <c r="U59" s="1335"/>
      <c r="V59" s="1335"/>
      <c r="W59" s="1469"/>
      <c r="X59" s="1471"/>
      <c r="Y59" s="4"/>
    </row>
    <row r="60" spans="1:25" ht="6" customHeight="1" x14ac:dyDescent="0.25">
      <c r="A60" s="1466" t="s">
        <v>849</v>
      </c>
      <c r="B60" s="1467"/>
      <c r="C60" s="1467"/>
      <c r="D60" s="1467"/>
      <c r="E60" s="1467"/>
      <c r="F60" s="1467"/>
      <c r="G60" s="1467"/>
      <c r="H60" s="1467"/>
      <c r="I60" s="1467"/>
      <c r="J60" s="1467"/>
      <c r="K60" s="1467"/>
      <c r="L60" s="1467"/>
      <c r="M60" s="1467"/>
      <c r="N60" s="1467"/>
      <c r="O60" s="1467"/>
      <c r="P60" s="1467"/>
      <c r="Q60" s="1468"/>
      <c r="R60" s="1483" t="s">
        <v>820</v>
      </c>
      <c r="S60" s="1484"/>
      <c r="T60" s="1484"/>
      <c r="U60" s="1484"/>
      <c r="V60" s="1485"/>
      <c r="W60" s="1489" t="s">
        <v>338</v>
      </c>
      <c r="X60" s="1490"/>
      <c r="Y60" s="4"/>
    </row>
    <row r="61" spans="1:25" ht="6" customHeight="1" x14ac:dyDescent="0.25">
      <c r="A61" s="1481"/>
      <c r="B61" s="1350"/>
      <c r="C61" s="1350"/>
      <c r="D61" s="1350"/>
      <c r="E61" s="1350"/>
      <c r="F61" s="1350"/>
      <c r="G61" s="1350"/>
      <c r="H61" s="1350"/>
      <c r="I61" s="1350"/>
      <c r="J61" s="1350"/>
      <c r="K61" s="1350"/>
      <c r="L61" s="1350"/>
      <c r="M61" s="1350"/>
      <c r="N61" s="1350"/>
      <c r="O61" s="1350"/>
      <c r="P61" s="1350"/>
      <c r="Q61" s="1482"/>
      <c r="R61" s="1486"/>
      <c r="S61" s="1487"/>
      <c r="T61" s="1487"/>
      <c r="U61" s="1487"/>
      <c r="V61" s="1488"/>
      <c r="W61" s="1491"/>
      <c r="X61" s="1492"/>
      <c r="Y61" s="4"/>
    </row>
    <row r="62" spans="1:25" ht="6" customHeight="1" x14ac:dyDescent="0.25">
      <c r="A62" s="1481"/>
      <c r="B62" s="1350"/>
      <c r="C62" s="1350"/>
      <c r="D62" s="1350"/>
      <c r="E62" s="1350"/>
      <c r="F62" s="1350"/>
      <c r="G62" s="1350"/>
      <c r="H62" s="1350"/>
      <c r="I62" s="1350"/>
      <c r="J62" s="1350"/>
      <c r="K62" s="1350"/>
      <c r="L62" s="1350"/>
      <c r="M62" s="1350"/>
      <c r="N62" s="1350"/>
      <c r="O62" s="1350"/>
      <c r="P62" s="1350"/>
      <c r="Q62" s="1482"/>
      <c r="R62" s="1493" t="s">
        <v>821</v>
      </c>
      <c r="S62" s="1494"/>
      <c r="T62" s="1495"/>
      <c r="U62" s="1457" t="s">
        <v>822</v>
      </c>
      <c r="V62" s="1457"/>
      <c r="W62" s="1491" t="s">
        <v>850</v>
      </c>
      <c r="X62" s="1492"/>
      <c r="Y62" s="4"/>
    </row>
    <row r="63" spans="1:25" ht="6" customHeight="1" x14ac:dyDescent="0.25">
      <c r="A63" s="1469"/>
      <c r="B63" s="1470"/>
      <c r="C63" s="1470"/>
      <c r="D63" s="1470"/>
      <c r="E63" s="1470"/>
      <c r="F63" s="1470"/>
      <c r="G63" s="1470"/>
      <c r="H63" s="1470"/>
      <c r="I63" s="1470"/>
      <c r="J63" s="1470"/>
      <c r="K63" s="1470"/>
      <c r="L63" s="1470"/>
      <c r="M63" s="1470"/>
      <c r="N63" s="1470"/>
      <c r="O63" s="1470"/>
      <c r="P63" s="1470"/>
      <c r="Q63" s="1471"/>
      <c r="R63" s="1496"/>
      <c r="S63" s="1497"/>
      <c r="T63" s="1498"/>
      <c r="U63" s="1457"/>
      <c r="V63" s="1457"/>
      <c r="W63" s="1499"/>
      <c r="X63" s="1500"/>
      <c r="Y63" s="4"/>
    </row>
    <row r="64" spans="1:25" ht="6" customHeight="1" x14ac:dyDescent="0.25">
      <c r="A64" s="1441">
        <v>19</v>
      </c>
      <c r="B64" s="1442" t="s">
        <v>851</v>
      </c>
      <c r="C64" s="1443"/>
      <c r="D64" s="1443"/>
      <c r="E64" s="1443"/>
      <c r="F64" s="1443"/>
      <c r="G64" s="1443"/>
      <c r="H64" s="1443"/>
      <c r="I64" s="1443"/>
      <c r="J64" s="1443"/>
      <c r="K64" s="1443"/>
      <c r="L64" s="1443"/>
      <c r="M64" s="1443"/>
      <c r="N64" s="1443"/>
      <c r="O64" s="1443"/>
      <c r="P64" s="1443"/>
      <c r="Q64" s="1443"/>
      <c r="R64" s="1448" t="s">
        <v>409</v>
      </c>
      <c r="S64" s="1449"/>
      <c r="T64" s="1450"/>
      <c r="U64" s="1335"/>
      <c r="V64" s="1335"/>
      <c r="W64" s="1481" t="str">
        <f>'CARGAR datos'!L65</f>
        <v>-</v>
      </c>
      <c r="X64" s="1482"/>
      <c r="Y64" s="4"/>
    </row>
    <row r="65" spans="1:25" ht="6" customHeight="1" x14ac:dyDescent="0.25">
      <c r="A65" s="1459"/>
      <c r="B65" s="1460"/>
      <c r="C65" s="1461"/>
      <c r="D65" s="1461"/>
      <c r="E65" s="1461"/>
      <c r="F65" s="1461"/>
      <c r="G65" s="1461"/>
      <c r="H65" s="1461"/>
      <c r="I65" s="1461"/>
      <c r="J65" s="1461"/>
      <c r="K65" s="1461"/>
      <c r="L65" s="1461"/>
      <c r="M65" s="1461"/>
      <c r="N65" s="1461"/>
      <c r="O65" s="1461"/>
      <c r="P65" s="1461"/>
      <c r="Q65" s="1461"/>
      <c r="R65" s="1463"/>
      <c r="S65" s="1464"/>
      <c r="T65" s="1465"/>
      <c r="U65" s="1335"/>
      <c r="V65" s="1335"/>
      <c r="W65" s="1469"/>
      <c r="X65" s="1471"/>
      <c r="Y65" s="4"/>
    </row>
    <row r="66" spans="1:25" ht="6" customHeight="1" x14ac:dyDescent="0.25">
      <c r="A66" s="1441">
        <v>20</v>
      </c>
      <c r="B66" s="1442" t="s">
        <v>852</v>
      </c>
      <c r="C66" s="1443"/>
      <c r="D66" s="1443"/>
      <c r="E66" s="1443"/>
      <c r="F66" s="1443"/>
      <c r="G66" s="1443"/>
      <c r="H66" s="1443"/>
      <c r="I66" s="1443"/>
      <c r="J66" s="1443"/>
      <c r="K66" s="1443"/>
      <c r="L66" s="1443"/>
      <c r="M66" s="1443"/>
      <c r="N66" s="1443"/>
      <c r="O66" s="1443"/>
      <c r="P66" s="1443"/>
      <c r="Q66" s="1443"/>
      <c r="R66" s="1448" t="s">
        <v>409</v>
      </c>
      <c r="S66" s="1449"/>
      <c r="T66" s="1450"/>
      <c r="U66" s="1335"/>
      <c r="V66" s="1335"/>
      <c r="W66" s="1480" t="str">
        <f>'CARGAR datos'!L65</f>
        <v>-</v>
      </c>
      <c r="X66" s="1480"/>
      <c r="Y66" s="4"/>
    </row>
    <row r="67" spans="1:25" ht="6" customHeight="1" x14ac:dyDescent="0.25">
      <c r="A67" s="1459"/>
      <c r="B67" s="1460"/>
      <c r="C67" s="1461"/>
      <c r="D67" s="1461"/>
      <c r="E67" s="1461"/>
      <c r="F67" s="1461"/>
      <c r="G67" s="1461"/>
      <c r="H67" s="1461"/>
      <c r="I67" s="1461"/>
      <c r="J67" s="1461"/>
      <c r="K67" s="1461"/>
      <c r="L67" s="1461"/>
      <c r="M67" s="1461"/>
      <c r="N67" s="1461"/>
      <c r="O67" s="1461"/>
      <c r="P67" s="1461"/>
      <c r="Q67" s="1461"/>
      <c r="R67" s="1463"/>
      <c r="S67" s="1464"/>
      <c r="T67" s="1465"/>
      <c r="U67" s="1335"/>
      <c r="V67" s="1335"/>
      <c r="W67" s="1480"/>
      <c r="X67" s="1480"/>
      <c r="Y67" s="4"/>
    </row>
    <row r="68" spans="1:25" ht="6" customHeight="1" x14ac:dyDescent="0.25">
      <c r="A68" s="1441">
        <v>21</v>
      </c>
      <c r="B68" s="1442" t="s">
        <v>853</v>
      </c>
      <c r="C68" s="1443"/>
      <c r="D68" s="1443"/>
      <c r="E68" s="1443"/>
      <c r="F68" s="1443"/>
      <c r="G68" s="1443"/>
      <c r="H68" s="1443"/>
      <c r="I68" s="1443"/>
      <c r="J68" s="1443"/>
      <c r="K68" s="1443"/>
      <c r="L68" s="1443"/>
      <c r="M68" s="1443"/>
      <c r="N68" s="1443"/>
      <c r="O68" s="1443"/>
      <c r="P68" s="1443"/>
      <c r="Q68" s="1443"/>
      <c r="R68" s="1448" t="s">
        <v>409</v>
      </c>
      <c r="S68" s="1449"/>
      <c r="T68" s="1450"/>
      <c r="U68" s="1335"/>
      <c r="V68" s="1335"/>
      <c r="W68" s="1480" t="str">
        <f>'CARGAR datos'!L65</f>
        <v>-</v>
      </c>
      <c r="X68" s="1480"/>
      <c r="Y68" s="4"/>
    </row>
    <row r="69" spans="1:25" ht="6" customHeight="1" x14ac:dyDescent="0.25">
      <c r="A69" s="1459"/>
      <c r="B69" s="1460"/>
      <c r="C69" s="1461"/>
      <c r="D69" s="1461"/>
      <c r="E69" s="1461"/>
      <c r="F69" s="1461"/>
      <c r="G69" s="1461"/>
      <c r="H69" s="1461"/>
      <c r="I69" s="1461"/>
      <c r="J69" s="1461"/>
      <c r="K69" s="1461"/>
      <c r="L69" s="1461"/>
      <c r="M69" s="1461"/>
      <c r="N69" s="1461"/>
      <c r="O69" s="1461"/>
      <c r="P69" s="1461"/>
      <c r="Q69" s="1461"/>
      <c r="R69" s="1463"/>
      <c r="S69" s="1464"/>
      <c r="T69" s="1465"/>
      <c r="U69" s="1335"/>
      <c r="V69" s="1335"/>
      <c r="W69" s="1480"/>
      <c r="X69" s="1480"/>
      <c r="Y69" s="4"/>
    </row>
    <row r="70" spans="1:25" ht="6" customHeight="1" x14ac:dyDescent="0.25">
      <c r="A70" s="1441">
        <v>22</v>
      </c>
      <c r="B70" s="1442" t="s">
        <v>854</v>
      </c>
      <c r="C70" s="1443"/>
      <c r="D70" s="1443"/>
      <c r="E70" s="1443"/>
      <c r="F70" s="1443"/>
      <c r="G70" s="1443"/>
      <c r="H70" s="1443"/>
      <c r="I70" s="1443"/>
      <c r="J70" s="1443"/>
      <c r="K70" s="1443"/>
      <c r="L70" s="1443"/>
      <c r="M70" s="1443"/>
      <c r="N70" s="1443"/>
      <c r="O70" s="1443"/>
      <c r="P70" s="1443"/>
      <c r="Q70" s="1444"/>
      <c r="R70" s="1448" t="s">
        <v>409</v>
      </c>
      <c r="S70" s="1449"/>
      <c r="T70" s="1450"/>
      <c r="U70" s="1335"/>
      <c r="V70" s="1335"/>
      <c r="W70" s="1480" t="str">
        <f>'CARGAR datos'!L65</f>
        <v>-</v>
      </c>
      <c r="X70" s="1480"/>
      <c r="Y70" s="4"/>
    </row>
    <row r="71" spans="1:25" ht="6" customHeight="1" x14ac:dyDescent="0.25">
      <c r="A71" s="1459"/>
      <c r="B71" s="1460"/>
      <c r="C71" s="1461"/>
      <c r="D71" s="1461"/>
      <c r="E71" s="1461"/>
      <c r="F71" s="1461"/>
      <c r="G71" s="1461"/>
      <c r="H71" s="1461"/>
      <c r="I71" s="1461"/>
      <c r="J71" s="1461"/>
      <c r="K71" s="1461"/>
      <c r="L71" s="1461"/>
      <c r="M71" s="1461"/>
      <c r="N71" s="1461"/>
      <c r="O71" s="1461"/>
      <c r="P71" s="1461"/>
      <c r="Q71" s="1462"/>
      <c r="R71" s="1463"/>
      <c r="S71" s="1464"/>
      <c r="T71" s="1465"/>
      <c r="U71" s="1335"/>
      <c r="V71" s="1335"/>
      <c r="W71" s="1480"/>
      <c r="X71" s="1480"/>
      <c r="Y71" s="4"/>
    </row>
    <row r="72" spans="1:25" ht="12" customHeight="1" x14ac:dyDescent="0.25">
      <c r="A72" s="1466" t="s">
        <v>855</v>
      </c>
      <c r="B72" s="1467"/>
      <c r="C72" s="1467"/>
      <c r="D72" s="1467"/>
      <c r="E72" s="1467"/>
      <c r="F72" s="1467"/>
      <c r="G72" s="1467"/>
      <c r="H72" s="1467"/>
      <c r="I72" s="1467"/>
      <c r="J72" s="1467"/>
      <c r="K72" s="1467"/>
      <c r="L72" s="1467"/>
      <c r="M72" s="1467"/>
      <c r="N72" s="1467"/>
      <c r="O72" s="1467"/>
      <c r="P72" s="1467"/>
      <c r="Q72" s="1468"/>
      <c r="R72" s="1472" t="s">
        <v>820</v>
      </c>
      <c r="S72" s="1473"/>
      <c r="T72" s="1473"/>
      <c r="U72" s="1473"/>
      <c r="V72" s="1474"/>
      <c r="W72" s="1475" t="s">
        <v>338</v>
      </c>
      <c r="X72" s="1476"/>
      <c r="Y72" s="4"/>
    </row>
    <row r="73" spans="1:25" ht="12" customHeight="1" x14ac:dyDescent="0.25">
      <c r="A73" s="1469"/>
      <c r="B73" s="1470"/>
      <c r="C73" s="1470"/>
      <c r="D73" s="1470"/>
      <c r="E73" s="1470"/>
      <c r="F73" s="1470"/>
      <c r="G73" s="1470"/>
      <c r="H73" s="1470"/>
      <c r="I73" s="1470"/>
      <c r="J73" s="1470"/>
      <c r="K73" s="1470"/>
      <c r="L73" s="1470"/>
      <c r="M73" s="1470"/>
      <c r="N73" s="1470"/>
      <c r="O73" s="1470"/>
      <c r="P73" s="1470"/>
      <c r="Q73" s="1471"/>
      <c r="R73" s="1477" t="s">
        <v>821</v>
      </c>
      <c r="S73" s="1478"/>
      <c r="T73" s="1479"/>
      <c r="U73" s="1477" t="s">
        <v>822</v>
      </c>
      <c r="V73" s="1479"/>
      <c r="W73" s="1475" t="s">
        <v>856</v>
      </c>
      <c r="X73" s="1476"/>
      <c r="Y73" s="4"/>
    </row>
    <row r="74" spans="1:25" ht="6" customHeight="1" x14ac:dyDescent="0.25">
      <c r="A74" s="1441">
        <v>23</v>
      </c>
      <c r="B74" s="1442" t="s">
        <v>857</v>
      </c>
      <c r="C74" s="1443"/>
      <c r="D74" s="1443"/>
      <c r="E74" s="1443"/>
      <c r="F74" s="1443"/>
      <c r="G74" s="1443"/>
      <c r="H74" s="1443"/>
      <c r="I74" s="1443"/>
      <c r="J74" s="1443"/>
      <c r="K74" s="1443"/>
      <c r="L74" s="1443"/>
      <c r="M74" s="1443"/>
      <c r="N74" s="1443"/>
      <c r="O74" s="1443"/>
      <c r="P74" s="1443"/>
      <c r="Q74" s="1444"/>
      <c r="R74" s="1448" t="s">
        <v>409</v>
      </c>
      <c r="S74" s="1449"/>
      <c r="T74" s="1450"/>
      <c r="U74" s="1335"/>
      <c r="V74" s="1335"/>
      <c r="W74" s="1335"/>
      <c r="X74" s="1335"/>
      <c r="Y74" s="4"/>
    </row>
    <row r="75" spans="1:25" ht="6" customHeight="1" x14ac:dyDescent="0.25">
      <c r="A75" s="1459"/>
      <c r="B75" s="1460"/>
      <c r="C75" s="1461"/>
      <c r="D75" s="1461"/>
      <c r="E75" s="1461"/>
      <c r="F75" s="1461"/>
      <c r="G75" s="1461"/>
      <c r="H75" s="1461"/>
      <c r="I75" s="1461"/>
      <c r="J75" s="1461"/>
      <c r="K75" s="1461"/>
      <c r="L75" s="1461"/>
      <c r="M75" s="1461"/>
      <c r="N75" s="1461"/>
      <c r="O75" s="1461"/>
      <c r="P75" s="1461"/>
      <c r="Q75" s="1462"/>
      <c r="R75" s="1463"/>
      <c r="S75" s="1464"/>
      <c r="T75" s="1465"/>
      <c r="U75" s="1335"/>
      <c r="V75" s="1335"/>
      <c r="W75" s="1335"/>
      <c r="X75" s="1335"/>
      <c r="Y75" s="4"/>
    </row>
    <row r="76" spans="1:25" ht="6" customHeight="1" x14ac:dyDescent="0.25">
      <c r="A76" s="1441">
        <v>24</v>
      </c>
      <c r="B76" s="1442" t="s">
        <v>858</v>
      </c>
      <c r="C76" s="1443"/>
      <c r="D76" s="1443"/>
      <c r="E76" s="1443"/>
      <c r="F76" s="1443"/>
      <c r="G76" s="1443"/>
      <c r="H76" s="1443"/>
      <c r="I76" s="1443"/>
      <c r="J76" s="1443"/>
      <c r="K76" s="1443"/>
      <c r="L76" s="1443"/>
      <c r="M76" s="1443"/>
      <c r="N76" s="1443"/>
      <c r="O76" s="1443"/>
      <c r="P76" s="1443"/>
      <c r="Q76" s="1444"/>
      <c r="R76" s="1448" t="s">
        <v>409</v>
      </c>
      <c r="S76" s="1449"/>
      <c r="T76" s="1450"/>
      <c r="U76" s="1335"/>
      <c r="V76" s="1335"/>
      <c r="W76" s="1335"/>
      <c r="X76" s="1335"/>
      <c r="Y76" s="4"/>
    </row>
    <row r="77" spans="1:25" ht="6" customHeight="1" x14ac:dyDescent="0.25">
      <c r="A77" s="1459"/>
      <c r="B77" s="1460"/>
      <c r="C77" s="1461"/>
      <c r="D77" s="1461"/>
      <c r="E77" s="1461"/>
      <c r="F77" s="1461"/>
      <c r="G77" s="1461"/>
      <c r="H77" s="1461"/>
      <c r="I77" s="1461"/>
      <c r="J77" s="1461"/>
      <c r="K77" s="1461"/>
      <c r="L77" s="1461"/>
      <c r="M77" s="1461"/>
      <c r="N77" s="1461"/>
      <c r="O77" s="1461"/>
      <c r="P77" s="1461"/>
      <c r="Q77" s="1462"/>
      <c r="R77" s="1463"/>
      <c r="S77" s="1464"/>
      <c r="T77" s="1465"/>
      <c r="U77" s="1335"/>
      <c r="V77" s="1335"/>
      <c r="W77" s="1335"/>
      <c r="X77" s="1335"/>
      <c r="Y77" s="4"/>
    </row>
    <row r="78" spans="1:25" ht="6" customHeight="1" x14ac:dyDescent="0.25">
      <c r="A78" s="1440">
        <v>25</v>
      </c>
      <c r="B78" s="1442" t="s">
        <v>859</v>
      </c>
      <c r="C78" s="1443"/>
      <c r="D78" s="1443"/>
      <c r="E78" s="1443"/>
      <c r="F78" s="1443"/>
      <c r="G78" s="1443"/>
      <c r="H78" s="1443"/>
      <c r="I78" s="1443"/>
      <c r="J78" s="1443"/>
      <c r="K78" s="1443"/>
      <c r="L78" s="1443"/>
      <c r="M78" s="1443"/>
      <c r="N78" s="1443"/>
      <c r="O78" s="1443"/>
      <c r="P78" s="1443"/>
      <c r="Q78" s="1444"/>
      <c r="R78" s="1448" t="s">
        <v>409</v>
      </c>
      <c r="S78" s="1449"/>
      <c r="T78" s="1450"/>
      <c r="U78" s="1335"/>
      <c r="V78" s="1335"/>
      <c r="W78" s="1335"/>
      <c r="X78" s="1335"/>
      <c r="Y78" s="4"/>
    </row>
    <row r="79" spans="1:25" ht="6" customHeight="1" x14ac:dyDescent="0.25">
      <c r="A79" s="1441"/>
      <c r="B79" s="1445"/>
      <c r="C79" s="1446"/>
      <c r="D79" s="1446"/>
      <c r="E79" s="1446"/>
      <c r="F79" s="1446"/>
      <c r="G79" s="1446"/>
      <c r="H79" s="1446"/>
      <c r="I79" s="1446"/>
      <c r="J79" s="1446"/>
      <c r="K79" s="1446"/>
      <c r="L79" s="1446"/>
      <c r="M79" s="1446"/>
      <c r="N79" s="1446"/>
      <c r="O79" s="1446"/>
      <c r="P79" s="1446"/>
      <c r="Q79" s="1447"/>
      <c r="R79" s="1451"/>
      <c r="S79" s="1452"/>
      <c r="T79" s="1453"/>
      <c r="U79" s="1454"/>
      <c r="V79" s="1454"/>
      <c r="W79" s="1454"/>
      <c r="X79" s="1454"/>
      <c r="Y79" s="4"/>
    </row>
    <row r="80" spans="1:25" x14ac:dyDescent="0.25">
      <c r="A80" s="648">
        <v>26</v>
      </c>
      <c r="B80" s="1455" t="s">
        <v>860</v>
      </c>
      <c r="C80" s="1455"/>
      <c r="D80" s="1455"/>
      <c r="E80" s="1455"/>
      <c r="F80" s="1455"/>
      <c r="G80" s="1455"/>
      <c r="H80" s="1455"/>
      <c r="I80" s="1455"/>
      <c r="J80" s="1455"/>
      <c r="K80" s="1455"/>
      <c r="L80" s="1455"/>
      <c r="M80" s="1455"/>
      <c r="N80" s="1455"/>
      <c r="O80" s="1455"/>
      <c r="P80" s="1455"/>
      <c r="Q80" s="1455"/>
      <c r="R80" s="1335" t="s">
        <v>409</v>
      </c>
      <c r="S80" s="1456"/>
      <c r="T80" s="1456"/>
      <c r="U80" s="1456"/>
      <c r="V80" s="1456"/>
      <c r="W80" s="1457">
        <f>'CARGAR datos'!D65</f>
        <v>8</v>
      </c>
      <c r="X80" s="1457"/>
      <c r="Y80" s="4"/>
    </row>
    <row r="81" spans="1:25" ht="13.9" customHeight="1" x14ac:dyDescent="0.25">
      <c r="A81" s="649" t="s">
        <v>861</v>
      </c>
      <c r="B81" s="650"/>
      <c r="C81" s="650"/>
      <c r="D81" s="650"/>
      <c r="E81" s="651" t="s">
        <v>862</v>
      </c>
      <c r="F81" s="652"/>
      <c r="G81" s="652"/>
      <c r="H81" s="652"/>
      <c r="I81" s="652"/>
      <c r="J81" s="652"/>
      <c r="K81" s="652"/>
      <c r="L81" s="650"/>
      <c r="M81" s="650"/>
      <c r="N81" s="650"/>
      <c r="O81" s="650"/>
      <c r="P81" s="650"/>
      <c r="Q81" s="650"/>
      <c r="R81" s="650"/>
      <c r="S81" s="650"/>
      <c r="T81" s="652" t="s">
        <v>151</v>
      </c>
      <c r="U81" s="652"/>
      <c r="V81" s="652"/>
      <c r="W81" s="652"/>
      <c r="X81" s="653"/>
      <c r="Y81" s="4"/>
    </row>
    <row r="82" spans="1:25" x14ac:dyDescent="0.25">
      <c r="A82" s="1431"/>
      <c r="B82" s="1432"/>
      <c r="C82" s="1432"/>
      <c r="D82" s="1432"/>
      <c r="E82" s="1432"/>
      <c r="F82" s="1432"/>
      <c r="G82" s="1432"/>
      <c r="H82" s="1432"/>
      <c r="I82" s="1432"/>
      <c r="J82" s="1432"/>
      <c r="K82" s="1432"/>
      <c r="L82" s="1432"/>
      <c r="M82" s="1432"/>
      <c r="N82" s="1432"/>
      <c r="O82" s="1432"/>
      <c r="P82" s="1432"/>
      <c r="Q82" s="1432"/>
      <c r="R82" s="1432"/>
      <c r="S82" s="1432"/>
      <c r="T82" s="1432"/>
      <c r="U82" s="1432"/>
      <c r="V82" s="1432"/>
      <c r="W82" s="1432"/>
      <c r="X82" s="1433"/>
      <c r="Y82" s="4"/>
    </row>
    <row r="83" spans="1:25" x14ac:dyDescent="0.25">
      <c r="A83" s="721" t="s">
        <v>976</v>
      </c>
      <c r="B83" s="722"/>
      <c r="C83" s="722"/>
      <c r="D83" s="1458"/>
      <c r="E83" s="1458"/>
      <c r="F83" s="722" t="s">
        <v>975</v>
      </c>
      <c r="G83" s="722"/>
      <c r="H83" s="722"/>
      <c r="I83" s="722"/>
      <c r="J83" s="722"/>
      <c r="K83" s="722"/>
      <c r="L83" s="722"/>
      <c r="M83" s="722"/>
      <c r="N83" s="722"/>
      <c r="O83" s="722"/>
      <c r="P83" s="722"/>
      <c r="Q83" s="722"/>
      <c r="R83" s="722"/>
      <c r="S83" s="722"/>
      <c r="T83" s="722"/>
      <c r="U83" s="722"/>
      <c r="V83" s="722"/>
      <c r="W83" s="722"/>
      <c r="X83" s="723"/>
      <c r="Y83" s="4"/>
    </row>
    <row r="84" spans="1:25" x14ac:dyDescent="0.25">
      <c r="A84" s="1434" t="s">
        <v>801</v>
      </c>
      <c r="B84" s="1435"/>
      <c r="C84" s="1435"/>
      <c r="D84" s="1435"/>
      <c r="E84" s="1436" t="str">
        <f>'CARGAR datos'!C54</f>
        <v>-</v>
      </c>
      <c r="F84" s="1436"/>
      <c r="G84" s="1436"/>
      <c r="H84" s="1436"/>
      <c r="I84" s="1436"/>
      <c r="J84" s="1436"/>
      <c r="K84" s="1436"/>
      <c r="L84" s="1436"/>
      <c r="M84" s="1436"/>
      <c r="N84" s="1436"/>
      <c r="O84" s="1436"/>
      <c r="P84" s="1436"/>
      <c r="Q84" s="1436"/>
      <c r="R84" s="1436"/>
      <c r="S84" s="1436"/>
      <c r="T84" s="1436"/>
      <c r="U84" s="1436"/>
      <c r="V84" s="1436"/>
      <c r="W84" s="1436"/>
      <c r="X84" s="1437"/>
      <c r="Y84" s="4"/>
    </row>
    <row r="85" spans="1:25" x14ac:dyDescent="0.25">
      <c r="A85" s="1438"/>
      <c r="B85" s="1308"/>
      <c r="C85" s="1308"/>
      <c r="D85" s="1308"/>
      <c r="E85" s="1308"/>
      <c r="F85" s="1308"/>
      <c r="G85" s="1308"/>
      <c r="H85" s="1308"/>
      <c r="I85" s="1308"/>
      <c r="J85" s="1308"/>
      <c r="K85" s="1308"/>
      <c r="L85" s="1308"/>
      <c r="M85" s="1308"/>
      <c r="N85" s="1308"/>
      <c r="O85" s="1308"/>
      <c r="P85" s="1308"/>
      <c r="Q85" s="1308"/>
      <c r="R85" s="1308"/>
      <c r="S85" s="1308"/>
      <c r="T85" s="1308"/>
      <c r="U85" s="1308"/>
      <c r="V85" s="1308"/>
      <c r="W85" s="1308"/>
      <c r="X85" s="1439"/>
      <c r="Y85" s="4"/>
    </row>
    <row r="86" spans="1:25" x14ac:dyDescent="0.25">
      <c r="A86" s="1421"/>
      <c r="B86" s="1311"/>
      <c r="C86" s="1311"/>
      <c r="D86" s="1311"/>
      <c r="E86" s="1311"/>
      <c r="F86" s="1311"/>
      <c r="G86" s="1311"/>
      <c r="H86" s="1311"/>
      <c r="I86" s="1311"/>
      <c r="J86" s="1311"/>
      <c r="K86" s="1311"/>
      <c r="L86" s="1311"/>
      <c r="M86" s="1311"/>
      <c r="N86" s="1311"/>
      <c r="O86" s="1311"/>
      <c r="P86" s="1311"/>
      <c r="Q86" s="1311"/>
      <c r="R86" s="1311"/>
      <c r="S86" s="1311"/>
      <c r="T86" s="1311"/>
      <c r="U86" s="1311"/>
      <c r="V86" s="1311"/>
      <c r="W86" s="1311"/>
      <c r="X86" s="1422"/>
      <c r="Y86" s="4"/>
    </row>
    <row r="87" spans="1:25" x14ac:dyDescent="0.25">
      <c r="A87" s="1421"/>
      <c r="B87" s="1311"/>
      <c r="C87" s="1311"/>
      <c r="D87" s="1311"/>
      <c r="E87" s="1311"/>
      <c r="F87" s="1311"/>
      <c r="G87" s="1311"/>
      <c r="H87" s="1311"/>
      <c r="I87" s="1311"/>
      <c r="J87" s="1311"/>
      <c r="K87" s="1311"/>
      <c r="L87" s="1311"/>
      <c r="M87" s="1311"/>
      <c r="N87" s="1311"/>
      <c r="O87" s="1311"/>
      <c r="P87" s="1311"/>
      <c r="Q87" s="1311"/>
      <c r="R87" s="1311"/>
      <c r="S87" s="1311"/>
      <c r="T87" s="1311"/>
      <c r="U87" s="1311"/>
      <c r="V87" s="1311"/>
      <c r="W87" s="1311"/>
      <c r="X87" s="1422"/>
      <c r="Y87" s="4"/>
    </row>
    <row r="88" spans="1:25" ht="15.6" customHeight="1" x14ac:dyDescent="0.25">
      <c r="A88" s="1423" t="s">
        <v>863</v>
      </c>
      <c r="B88" s="1304"/>
      <c r="C88" s="1304"/>
      <c r="D88" s="1304"/>
      <c r="E88" s="1304"/>
      <c r="F88" s="1304"/>
      <c r="G88" s="1304"/>
      <c r="H88" s="1304"/>
      <c r="I88" s="1304"/>
      <c r="J88" s="1304"/>
      <c r="K88" s="1304"/>
      <c r="L88" s="1304"/>
      <c r="M88" s="1304"/>
      <c r="N88" s="1304"/>
      <c r="O88" s="1304"/>
      <c r="P88" s="1304"/>
      <c r="Q88" s="1304"/>
      <c r="R88" s="1304"/>
      <c r="S88" s="1304"/>
      <c r="T88" s="1304"/>
      <c r="U88" s="1304"/>
      <c r="V88" s="1304"/>
      <c r="W88" s="1304"/>
      <c r="X88" s="1424"/>
      <c r="Y88" s="4"/>
    </row>
    <row r="89" spans="1:25" ht="15.6" customHeight="1" x14ac:dyDescent="0.25">
      <c r="A89" s="1425" t="str">
        <f>'CARGAR datos'!E31</f>
        <v>BAHIA BLANCA</v>
      </c>
      <c r="B89" s="1426"/>
      <c r="C89" s="1426"/>
      <c r="D89" s="1426"/>
      <c r="E89" s="1426"/>
      <c r="F89" s="1426"/>
      <c r="G89" s="630" t="s">
        <v>864</v>
      </c>
      <c r="H89" s="630"/>
      <c r="I89" s="630" t="s">
        <v>865</v>
      </c>
      <c r="J89" s="630"/>
      <c r="K89" s="630"/>
      <c r="L89" s="630"/>
      <c r="M89" s="630"/>
      <c r="N89" s="630"/>
      <c r="O89" s="630"/>
      <c r="P89" s="630"/>
      <c r="Q89" s="630"/>
      <c r="R89" s="630"/>
      <c r="S89" s="630"/>
      <c r="T89" s="630"/>
      <c r="U89" s="630"/>
      <c r="V89" s="630"/>
      <c r="W89" s="630"/>
      <c r="X89" s="654"/>
      <c r="Y89" s="4"/>
    </row>
    <row r="90" spans="1:25" ht="15.6" customHeight="1" x14ac:dyDescent="0.25">
      <c r="A90" s="655"/>
      <c r="B90" s="656"/>
      <c r="C90" s="656"/>
      <c r="D90" s="656"/>
      <c r="E90" s="656"/>
      <c r="F90" s="657"/>
      <c r="G90" s="657" t="s">
        <v>866</v>
      </c>
      <c r="H90" s="656"/>
      <c r="I90" s="656"/>
      <c r="J90" s="656"/>
      <c r="K90" s="656"/>
      <c r="L90" s="656"/>
      <c r="M90" s="656"/>
      <c r="N90" s="656"/>
      <c r="O90" s="656"/>
      <c r="P90" s="656"/>
      <c r="Q90" s="656"/>
      <c r="R90" s="656"/>
      <c r="S90" s="656"/>
      <c r="T90" s="656"/>
      <c r="U90" s="656"/>
      <c r="V90" s="656"/>
      <c r="W90" s="656"/>
      <c r="X90" s="658"/>
      <c r="Y90" s="4"/>
    </row>
    <row r="91" spans="1:25" x14ac:dyDescent="0.25">
      <c r="A91" s="605"/>
      <c r="B91" s="603"/>
      <c r="C91" s="603"/>
      <c r="D91" s="603"/>
      <c r="E91" s="604"/>
      <c r="F91" s="605"/>
      <c r="G91" s="603"/>
      <c r="H91" s="603"/>
      <c r="I91" s="603"/>
      <c r="J91" s="603"/>
      <c r="K91" s="603"/>
      <c r="L91" s="604"/>
      <c r="M91" s="605"/>
      <c r="N91" s="603"/>
      <c r="O91" s="603"/>
      <c r="P91" s="603"/>
      <c r="Q91" s="603"/>
      <c r="R91" s="604"/>
      <c r="S91" s="605"/>
      <c r="T91" s="603"/>
      <c r="U91" s="603"/>
      <c r="V91" s="603"/>
      <c r="W91" s="603"/>
      <c r="X91" s="604"/>
      <c r="Y91" s="4"/>
    </row>
    <row r="92" spans="1:25" x14ac:dyDescent="0.25">
      <c r="A92" s="1301" t="s">
        <v>200</v>
      </c>
      <c r="B92" s="1108"/>
      <c r="C92" s="1108"/>
      <c r="D92" s="1108"/>
      <c r="E92" s="1296"/>
      <c r="F92" s="1301" t="s">
        <v>802</v>
      </c>
      <c r="G92" s="1108"/>
      <c r="H92" s="1108"/>
      <c r="I92" s="1108"/>
      <c r="J92" s="1108"/>
      <c r="K92" s="1108"/>
      <c r="L92" s="1296"/>
      <c r="M92" s="1301" t="s">
        <v>304</v>
      </c>
      <c r="N92" s="1108"/>
      <c r="O92" s="1108"/>
      <c r="P92" s="1108"/>
      <c r="Q92" s="1108"/>
      <c r="R92" s="1296"/>
      <c r="S92" s="1301" t="s">
        <v>303</v>
      </c>
      <c r="T92" s="1108"/>
      <c r="U92" s="1108"/>
      <c r="V92" s="1108"/>
      <c r="W92" s="1108"/>
      <c r="X92" s="1296"/>
      <c r="Y92" s="4"/>
    </row>
    <row r="93" spans="1:25" ht="9.9499999999999993" customHeight="1" x14ac:dyDescent="0.25">
      <c r="A93" s="1301">
        <f>'CARGAR datos'!I10</f>
        <v>0</v>
      </c>
      <c r="B93" s="1108"/>
      <c r="C93" s="1108"/>
      <c r="D93" s="1108"/>
      <c r="E93" s="1296"/>
      <c r="F93" s="1301">
        <f>'CARGAR datos'!L10</f>
        <v>0</v>
      </c>
      <c r="G93" s="1108"/>
      <c r="H93" s="1108"/>
      <c r="I93" s="1108"/>
      <c r="J93" s="1108"/>
      <c r="K93" s="1108"/>
      <c r="L93" s="1296"/>
      <c r="M93" s="567"/>
      <c r="N93" s="4"/>
      <c r="O93" s="4"/>
      <c r="P93" s="4"/>
      <c r="Q93" s="4"/>
      <c r="R93" s="465"/>
      <c r="S93" s="567"/>
      <c r="T93" s="4"/>
      <c r="U93" s="4"/>
      <c r="V93" s="4"/>
      <c r="W93" s="4"/>
      <c r="X93" s="465"/>
      <c r="Y93" s="4"/>
    </row>
    <row r="94" spans="1:25" ht="9.9499999999999993" customHeight="1" x14ac:dyDescent="0.25">
      <c r="A94" s="1301"/>
      <c r="B94" s="1108"/>
      <c r="C94" s="1108"/>
      <c r="D94" s="1108"/>
      <c r="E94" s="1296"/>
      <c r="F94" s="1301"/>
      <c r="G94" s="1108"/>
      <c r="H94" s="1108"/>
      <c r="I94" s="1108"/>
      <c r="J94" s="1108"/>
      <c r="K94" s="1108"/>
      <c r="L94" s="1296"/>
      <c r="M94" s="567"/>
      <c r="N94" s="4"/>
      <c r="O94" s="4"/>
      <c r="P94" s="4"/>
      <c r="Q94" s="4"/>
      <c r="R94" s="465"/>
      <c r="S94" s="567"/>
      <c r="T94" s="4"/>
      <c r="U94" s="4"/>
      <c r="V94" s="4"/>
      <c r="W94" s="4"/>
      <c r="X94" s="465"/>
      <c r="Y94" s="4"/>
    </row>
    <row r="95" spans="1:25" ht="9.9499999999999993" customHeight="1" x14ac:dyDescent="0.25">
      <c r="A95" s="1301"/>
      <c r="B95" s="1108"/>
      <c r="C95" s="1108"/>
      <c r="D95" s="1108"/>
      <c r="E95" s="1296"/>
      <c r="F95" s="1301"/>
      <c r="G95" s="1108"/>
      <c r="H95" s="1108"/>
      <c r="I95" s="1108"/>
      <c r="J95" s="1108"/>
      <c r="K95" s="1108"/>
      <c r="L95" s="1296"/>
      <c r="M95" s="567"/>
      <c r="N95" s="4"/>
      <c r="O95" s="4"/>
      <c r="P95" s="4"/>
      <c r="Q95" s="4"/>
      <c r="R95" s="465"/>
      <c r="S95" s="567"/>
      <c r="T95" s="4"/>
      <c r="U95" s="4"/>
      <c r="V95" s="4"/>
      <c r="W95" s="4"/>
      <c r="X95" s="465"/>
      <c r="Y95" s="4"/>
    </row>
    <row r="96" spans="1:25" ht="6.75" customHeight="1" x14ac:dyDescent="0.25">
      <c r="A96" s="1301"/>
      <c r="B96" s="1108"/>
      <c r="C96" s="1108"/>
      <c r="D96" s="1108"/>
      <c r="E96" s="1296"/>
      <c r="F96" s="1301"/>
      <c r="G96" s="1108"/>
      <c r="H96" s="1108"/>
      <c r="I96" s="1108"/>
      <c r="J96" s="1108"/>
      <c r="K96" s="1108"/>
      <c r="L96" s="1296"/>
      <c r="M96" s="567"/>
      <c r="N96" s="4"/>
      <c r="O96" s="4"/>
      <c r="P96" s="4"/>
      <c r="Q96" s="4"/>
      <c r="R96" s="465"/>
      <c r="S96" s="567"/>
      <c r="T96" s="4"/>
      <c r="U96" s="4"/>
      <c r="V96" s="4"/>
      <c r="W96" s="4"/>
      <c r="X96" s="465"/>
      <c r="Y96" s="4"/>
    </row>
    <row r="97" spans="1:25" ht="9.75" hidden="1" customHeight="1" x14ac:dyDescent="0.25">
      <c r="A97" s="1301"/>
      <c r="B97" s="1108"/>
      <c r="C97" s="1108"/>
      <c r="D97" s="1108"/>
      <c r="E97" s="1296"/>
      <c r="F97" s="1301"/>
      <c r="G97" s="1108"/>
      <c r="H97" s="1108"/>
      <c r="I97" s="1108"/>
      <c r="J97" s="1108"/>
      <c r="K97" s="1108"/>
      <c r="L97" s="1296"/>
      <c r="M97" s="567"/>
      <c r="N97" s="4"/>
      <c r="O97" s="4"/>
      <c r="P97" s="4"/>
      <c r="Q97" s="4"/>
      <c r="R97" s="465"/>
      <c r="S97" s="567"/>
      <c r="T97" s="4"/>
      <c r="U97" s="4"/>
      <c r="V97" s="4"/>
      <c r="W97" s="4"/>
      <c r="X97" s="465"/>
      <c r="Y97" s="4"/>
    </row>
    <row r="98" spans="1:25" ht="9.9499999999999993" customHeight="1" x14ac:dyDescent="0.25">
      <c r="A98" s="1301"/>
      <c r="B98" s="1108"/>
      <c r="C98" s="1108"/>
      <c r="D98" s="1108"/>
      <c r="E98" s="1296"/>
      <c r="F98" s="1301"/>
      <c r="G98" s="1108"/>
      <c r="H98" s="1108"/>
      <c r="I98" s="1108"/>
      <c r="J98" s="1108"/>
      <c r="K98" s="1108"/>
      <c r="L98" s="1296"/>
      <c r="M98" s="567"/>
      <c r="N98" s="4"/>
      <c r="O98" s="4"/>
      <c r="P98" s="4"/>
      <c r="Q98" s="4"/>
      <c r="R98" s="465"/>
      <c r="S98" s="567"/>
      <c r="T98" s="4"/>
      <c r="U98" s="4"/>
      <c r="V98" s="4"/>
      <c r="W98" s="4"/>
      <c r="X98" s="465"/>
      <c r="Y98" s="4"/>
    </row>
    <row r="99" spans="1:25" ht="3" customHeight="1" x14ac:dyDescent="0.25">
      <c r="A99" s="567"/>
      <c r="B99" s="4"/>
      <c r="C99" s="1427">
        <f>'CARGAR datos'!Z25</f>
        <v>46204</v>
      </c>
      <c r="D99" s="1427"/>
      <c r="E99" s="1428"/>
      <c r="F99" s="567"/>
      <c r="G99" s="4"/>
      <c r="H99" s="1427">
        <f>'CARGAR datos'!Z25</f>
        <v>46204</v>
      </c>
      <c r="I99" s="1429"/>
      <c r="J99" s="1429"/>
      <c r="K99" s="1429"/>
      <c r="L99" s="1430"/>
      <c r="M99" s="567"/>
      <c r="N99" s="4"/>
      <c r="O99" s="1108"/>
      <c r="P99" s="1108"/>
      <c r="Q99" s="1108"/>
      <c r="R99" s="465"/>
      <c r="S99" s="567"/>
      <c r="T99" s="4"/>
      <c r="U99" s="1108"/>
      <c r="V99" s="1108"/>
      <c r="W99" s="1108"/>
      <c r="X99" s="465"/>
      <c r="Y99" s="4"/>
    </row>
    <row r="100" spans="1:25" x14ac:dyDescent="0.25">
      <c r="A100" s="609" t="s">
        <v>804</v>
      </c>
      <c r="B100" s="4"/>
      <c r="C100" s="1427"/>
      <c r="D100" s="1427"/>
      <c r="E100" s="1428"/>
      <c r="F100" s="610" t="s">
        <v>806</v>
      </c>
      <c r="G100" s="4"/>
      <c r="H100" s="1429"/>
      <c r="I100" s="1429"/>
      <c r="J100" s="1429"/>
      <c r="K100" s="1429"/>
      <c r="L100" s="1430"/>
      <c r="M100" s="610" t="s">
        <v>804</v>
      </c>
      <c r="N100" s="4"/>
      <c r="O100" s="1108"/>
      <c r="P100" s="1108"/>
      <c r="Q100" s="1108"/>
      <c r="R100" s="659"/>
      <c r="S100" s="610" t="s">
        <v>804</v>
      </c>
      <c r="T100" s="4"/>
      <c r="U100" s="1108"/>
      <c r="V100" s="1108"/>
      <c r="W100" s="1108"/>
      <c r="X100" s="659"/>
      <c r="Y100" s="588"/>
    </row>
    <row r="101" spans="1:25" ht="9.75" customHeight="1" x14ac:dyDescent="0.25">
      <c r="A101" s="645"/>
      <c r="B101" s="556"/>
      <c r="C101" s="556"/>
      <c r="D101" s="556"/>
      <c r="E101" s="557"/>
      <c r="F101" s="645"/>
      <c r="G101" s="556"/>
      <c r="H101" s="556"/>
      <c r="I101" s="556"/>
      <c r="J101" s="556"/>
      <c r="K101" s="556"/>
      <c r="L101" s="557"/>
      <c r="M101" s="645"/>
      <c r="N101" s="556"/>
      <c r="O101" s="556"/>
      <c r="P101" s="556"/>
      <c r="Q101" s="556"/>
      <c r="R101" s="557"/>
      <c r="S101" s="645"/>
      <c r="T101" s="556"/>
      <c r="U101" s="556"/>
      <c r="V101" s="556"/>
      <c r="W101" s="556"/>
      <c r="X101" s="557"/>
      <c r="Y101" s="4"/>
    </row>
    <row r="102" spans="1:25" ht="9"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row>
    <row r="103" spans="1:25" ht="12.6" customHeight="1" x14ac:dyDescent="0.25">
      <c r="A103" s="616"/>
      <c r="B103" s="616"/>
      <c r="C103" s="616"/>
      <c r="D103" s="616"/>
      <c r="E103" s="616"/>
      <c r="F103" s="1289" t="s">
        <v>867</v>
      </c>
      <c r="G103" s="1290"/>
      <c r="H103" s="1290"/>
      <c r="I103" s="1290"/>
      <c r="J103" s="1290"/>
      <c r="K103" s="1290"/>
      <c r="L103" s="1290"/>
      <c r="M103" s="1290"/>
      <c r="N103" s="1290"/>
      <c r="O103" s="1290"/>
      <c r="P103" s="1290"/>
      <c r="Q103" s="1290"/>
      <c r="R103" s="1291"/>
      <c r="S103" s="616"/>
      <c r="T103" s="616"/>
      <c r="U103" s="616"/>
      <c r="V103" s="616"/>
      <c r="W103" s="616"/>
      <c r="X103" s="616"/>
      <c r="Y103" s="4"/>
    </row>
    <row r="104" spans="1:25"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row>
  </sheetData>
  <sheetProtection algorithmName="SHA-512" hashValue="Rjy0x9c+lCbuXPF0EzYd6yLmT/n+rl0tHZanPx67Htuv25C5oda6kStRCcoFFvoW72Hk6fAC5b1nr1iRaVHcYw==" saltValue="PX5wc9TbOnReNAOuHHWbxA==" spinCount="100000" sheet="1" selectLockedCells="1"/>
  <protectedRanges>
    <protectedRange sqref="M3 T3 W55:W59 N10 Q10 W10 K10:K11 T10:T11 J12 P14 T14 W14 U20:X35 W50 W38:X49 U54:V59 W52 R64:X71 R74:X79 E81 T81 A82:A83 E84 A85:A87 A89 V38:V50 C100 H100 O100 X54:X59 U38:U51 U100" name="Rango1"/>
  </protectedRanges>
  <mergeCells count="189">
    <mergeCell ref="T16:U16"/>
    <mergeCell ref="W16:X16"/>
    <mergeCell ref="A18:T19"/>
    <mergeCell ref="U18:X18"/>
    <mergeCell ref="U19:V19"/>
    <mergeCell ref="W19:X19"/>
    <mergeCell ref="T10:U10"/>
    <mergeCell ref="W10:X10"/>
    <mergeCell ref="K11:R11"/>
    <mergeCell ref="T11:X11"/>
    <mergeCell ref="J12:X12"/>
    <mergeCell ref="P14:R14"/>
    <mergeCell ref="S14:T14"/>
    <mergeCell ref="W14:X14"/>
    <mergeCell ref="A3:H16"/>
    <mergeCell ref="M3:Q3"/>
    <mergeCell ref="R3:S3"/>
    <mergeCell ref="T3:V3"/>
    <mergeCell ref="J4:X5"/>
    <mergeCell ref="J6:X7"/>
    <mergeCell ref="J8:P8"/>
    <mergeCell ref="K10:L10"/>
    <mergeCell ref="N10:O10"/>
    <mergeCell ref="Q10:R10"/>
    <mergeCell ref="A24:A25"/>
    <mergeCell ref="B24:T25"/>
    <mergeCell ref="U24:V25"/>
    <mergeCell ref="W24:X25"/>
    <mergeCell ref="A26:A27"/>
    <mergeCell ref="B26:T27"/>
    <mergeCell ref="U26:V27"/>
    <mergeCell ref="W26:X27"/>
    <mergeCell ref="A20:A21"/>
    <mergeCell ref="B20:T21"/>
    <mergeCell ref="U20:V21"/>
    <mergeCell ref="W20:X21"/>
    <mergeCell ref="A22:A23"/>
    <mergeCell ref="B22:T23"/>
    <mergeCell ref="U22:V23"/>
    <mergeCell ref="W22:X23"/>
    <mergeCell ref="A32:A33"/>
    <mergeCell ref="B32:T33"/>
    <mergeCell ref="U32:V33"/>
    <mergeCell ref="W32:X33"/>
    <mergeCell ref="A34:A35"/>
    <mergeCell ref="B34:T35"/>
    <mergeCell ref="U34:V35"/>
    <mergeCell ref="W34:X35"/>
    <mergeCell ref="A28:A29"/>
    <mergeCell ref="B28:T29"/>
    <mergeCell ref="U28:V29"/>
    <mergeCell ref="W28:X29"/>
    <mergeCell ref="A30:A31"/>
    <mergeCell ref="B30:T31"/>
    <mergeCell ref="U30:V31"/>
    <mergeCell ref="W30:X31"/>
    <mergeCell ref="A38:A39"/>
    <mergeCell ref="B38:O39"/>
    <mergeCell ref="P38:Q39"/>
    <mergeCell ref="R38:T39"/>
    <mergeCell ref="U38:V39"/>
    <mergeCell ref="W38:X39"/>
    <mergeCell ref="A36:O37"/>
    <mergeCell ref="P36:Q37"/>
    <mergeCell ref="R36:T37"/>
    <mergeCell ref="U36:X36"/>
    <mergeCell ref="U37:V37"/>
    <mergeCell ref="W37:X37"/>
    <mergeCell ref="A42:A43"/>
    <mergeCell ref="B42:O43"/>
    <mergeCell ref="P42:Q43"/>
    <mergeCell ref="R42:T43"/>
    <mergeCell ref="U42:V43"/>
    <mergeCell ref="W42:X43"/>
    <mergeCell ref="A40:A41"/>
    <mergeCell ref="B40:O41"/>
    <mergeCell ref="P40:Q41"/>
    <mergeCell ref="R40:T41"/>
    <mergeCell ref="U40:V41"/>
    <mergeCell ref="W40:X41"/>
    <mergeCell ref="A46:A47"/>
    <mergeCell ref="B46:O47"/>
    <mergeCell ref="P46:Q47"/>
    <mergeCell ref="R46:T47"/>
    <mergeCell ref="U46:V47"/>
    <mergeCell ref="W46:X47"/>
    <mergeCell ref="A44:A45"/>
    <mergeCell ref="B44:O45"/>
    <mergeCell ref="P44:Q45"/>
    <mergeCell ref="R44:T45"/>
    <mergeCell ref="U44:V45"/>
    <mergeCell ref="W44:X45"/>
    <mergeCell ref="A48:A49"/>
    <mergeCell ref="B48:O49"/>
    <mergeCell ref="P48:T49"/>
    <mergeCell ref="U48:V49"/>
    <mergeCell ref="W48:X49"/>
    <mergeCell ref="A50:A51"/>
    <mergeCell ref="B50:O51"/>
    <mergeCell ref="P50:Q51"/>
    <mergeCell ref="R50:T51"/>
    <mergeCell ref="A52:Q53"/>
    <mergeCell ref="R52:V52"/>
    <mergeCell ref="W52:X59"/>
    <mergeCell ref="R53:T53"/>
    <mergeCell ref="U53:V53"/>
    <mergeCell ref="A54:A55"/>
    <mergeCell ref="B54:Q55"/>
    <mergeCell ref="R54:T55"/>
    <mergeCell ref="U54:V55"/>
    <mergeCell ref="A56:A57"/>
    <mergeCell ref="A60:Q63"/>
    <mergeCell ref="R60:V61"/>
    <mergeCell ref="W60:X61"/>
    <mergeCell ref="R62:T63"/>
    <mergeCell ref="U62:V63"/>
    <mergeCell ref="W62:X63"/>
    <mergeCell ref="B56:Q57"/>
    <mergeCell ref="R56:T57"/>
    <mergeCell ref="U56:V57"/>
    <mergeCell ref="A58:A59"/>
    <mergeCell ref="B58:Q59"/>
    <mergeCell ref="R58:T59"/>
    <mergeCell ref="U58:V59"/>
    <mergeCell ref="A64:A65"/>
    <mergeCell ref="B64:Q65"/>
    <mergeCell ref="R64:T65"/>
    <mergeCell ref="U64:V65"/>
    <mergeCell ref="W64:X65"/>
    <mergeCell ref="A66:A67"/>
    <mergeCell ref="B66:Q67"/>
    <mergeCell ref="R66:T67"/>
    <mergeCell ref="U66:V67"/>
    <mergeCell ref="W66:X67"/>
    <mergeCell ref="A72:Q73"/>
    <mergeCell ref="R72:V72"/>
    <mergeCell ref="W72:X72"/>
    <mergeCell ref="R73:T73"/>
    <mergeCell ref="U73:V73"/>
    <mergeCell ref="W73:X73"/>
    <mergeCell ref="A68:A69"/>
    <mergeCell ref="B68:Q69"/>
    <mergeCell ref="R68:T69"/>
    <mergeCell ref="U68:V69"/>
    <mergeCell ref="W68:X69"/>
    <mergeCell ref="A70:A71"/>
    <mergeCell ref="B70:Q71"/>
    <mergeCell ref="R70:T71"/>
    <mergeCell ref="U70:V71"/>
    <mergeCell ref="W70:X71"/>
    <mergeCell ref="A74:A75"/>
    <mergeCell ref="B74:Q75"/>
    <mergeCell ref="R74:T75"/>
    <mergeCell ref="U74:V75"/>
    <mergeCell ref="W74:X75"/>
    <mergeCell ref="A76:A77"/>
    <mergeCell ref="B76:Q77"/>
    <mergeCell ref="R76:T77"/>
    <mergeCell ref="U76:V77"/>
    <mergeCell ref="W76:X77"/>
    <mergeCell ref="A82:X82"/>
    <mergeCell ref="A84:D84"/>
    <mergeCell ref="E84:X84"/>
    <mergeCell ref="A85:X85"/>
    <mergeCell ref="A86:X86"/>
    <mergeCell ref="A78:A79"/>
    <mergeCell ref="B78:Q79"/>
    <mergeCell ref="R78:T79"/>
    <mergeCell ref="U78:V79"/>
    <mergeCell ref="W78:X79"/>
    <mergeCell ref="B80:Q80"/>
    <mergeCell ref="R80:T80"/>
    <mergeCell ref="U80:V80"/>
    <mergeCell ref="W80:X80"/>
    <mergeCell ref="D83:E83"/>
    <mergeCell ref="O99:Q100"/>
    <mergeCell ref="U99:W100"/>
    <mergeCell ref="F103:R103"/>
    <mergeCell ref="A87:X87"/>
    <mergeCell ref="A88:X88"/>
    <mergeCell ref="A89:F89"/>
    <mergeCell ref="A92:E92"/>
    <mergeCell ref="F92:L92"/>
    <mergeCell ref="M92:R92"/>
    <mergeCell ref="S92:X92"/>
    <mergeCell ref="A93:E98"/>
    <mergeCell ref="F93:L98"/>
    <mergeCell ref="C99:E100"/>
    <mergeCell ref="H99:L100"/>
  </mergeCells>
  <printOptions horizontalCentered="1" verticalCentered="1"/>
  <pageMargins left="0.31496062992125984" right="0.31496062992125984" top="0.19685039370078741" bottom="0.19685039370078741" header="0" footer="0"/>
  <pageSetup paperSize="9" scale="9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76DF6-F47F-4641-8FFF-87EE87607E2B}">
  <sheetPr codeName="Hoja6">
    <tabColor rgb="FFFFC000"/>
    <pageSetUpPr fitToPage="1"/>
  </sheetPr>
  <dimension ref="A1:AK71"/>
  <sheetViews>
    <sheetView showGridLines="0" showRowColHeaders="0" showZeros="0" showRuler="0" view="pageLayout" zoomScaleNormal="100" workbookViewId="0">
      <selection activeCell="J4" sqref="J4:AJ5"/>
    </sheetView>
  </sheetViews>
  <sheetFormatPr baseColWidth="10" defaultRowHeight="15" x14ac:dyDescent="0.25"/>
  <cols>
    <col min="1" max="36" width="2.7109375" customWidth="1"/>
  </cols>
  <sheetData>
    <row r="1" spans="1:37" ht="12.95" customHeight="1" thickBot="1" x14ac:dyDescent="0.3">
      <c r="A1" s="1197"/>
      <c r="B1" s="1198"/>
      <c r="C1" s="1198"/>
      <c r="D1" s="1198"/>
      <c r="E1" s="1198"/>
      <c r="F1" s="1198"/>
      <c r="G1" s="1198"/>
      <c r="H1" s="1198"/>
      <c r="I1" s="1199"/>
      <c r="J1" s="1206"/>
      <c r="K1" s="1207"/>
      <c r="L1" s="1207"/>
      <c r="M1" s="1207"/>
      <c r="N1" s="1207"/>
      <c r="O1" s="1207"/>
      <c r="P1" s="1207"/>
      <c r="Q1" s="1207"/>
      <c r="R1" s="1207"/>
      <c r="S1" s="1208"/>
      <c r="T1" s="1209" t="s">
        <v>306</v>
      </c>
      <c r="U1" s="1207"/>
      <c r="V1" s="1207"/>
      <c r="W1" s="1207"/>
      <c r="X1" s="1207"/>
      <c r="Y1" s="1207"/>
      <c r="Z1" s="1207"/>
      <c r="AA1" s="1207"/>
      <c r="AB1" s="1207"/>
      <c r="AC1" s="1207"/>
      <c r="AD1" s="1207"/>
      <c r="AE1" s="1207"/>
      <c r="AF1" s="1207"/>
      <c r="AG1" s="1207"/>
      <c r="AH1" s="1207"/>
      <c r="AI1" s="1207"/>
      <c r="AJ1" s="1208"/>
      <c r="AK1" s="91"/>
    </row>
    <row r="2" spans="1:37" ht="12.95" customHeight="1" x14ac:dyDescent="0.25">
      <c r="A2" s="1200"/>
      <c r="B2" s="1201"/>
      <c r="C2" s="1201"/>
      <c r="D2" s="1201"/>
      <c r="E2" s="1201"/>
      <c r="F2" s="1201"/>
      <c r="G2" s="1201"/>
      <c r="H2" s="1201"/>
      <c r="I2" s="1202"/>
      <c r="J2" s="935" t="s">
        <v>307</v>
      </c>
      <c r="K2" s="1554"/>
      <c r="L2" s="1554"/>
      <c r="M2" s="1554"/>
      <c r="N2" s="1554"/>
      <c r="O2" s="1554"/>
      <c r="P2" s="1554"/>
      <c r="Q2" s="1554"/>
      <c r="R2" s="1554"/>
      <c r="S2" s="1554"/>
      <c r="T2" s="1554"/>
      <c r="U2" s="1554"/>
      <c r="V2" s="1554"/>
      <c r="W2" s="1554"/>
      <c r="X2" s="1554"/>
      <c r="Y2" s="1554"/>
      <c r="Z2" s="1554"/>
      <c r="AA2" s="1554"/>
      <c r="AB2" s="1554"/>
      <c r="AC2" s="1554"/>
      <c r="AD2" s="1554"/>
      <c r="AE2" s="1554"/>
      <c r="AF2" s="1554"/>
      <c r="AG2" s="1554"/>
      <c r="AH2" s="1554"/>
      <c r="AI2" s="1554"/>
      <c r="AJ2" s="1555"/>
      <c r="AK2" s="91"/>
    </row>
    <row r="3" spans="1:37" ht="12.95" customHeight="1" thickBot="1" x14ac:dyDescent="0.3">
      <c r="A3" s="1200"/>
      <c r="B3" s="1201"/>
      <c r="C3" s="1201"/>
      <c r="D3" s="1201"/>
      <c r="E3" s="1201"/>
      <c r="F3" s="1201"/>
      <c r="G3" s="1201"/>
      <c r="H3" s="1201"/>
      <c r="I3" s="1202"/>
      <c r="J3" s="1556"/>
      <c r="K3" s="1557"/>
      <c r="L3" s="1557"/>
      <c r="M3" s="1557"/>
      <c r="N3" s="1557"/>
      <c r="O3" s="1557"/>
      <c r="P3" s="1557"/>
      <c r="Q3" s="1557"/>
      <c r="R3" s="1557"/>
      <c r="S3" s="1557"/>
      <c r="T3" s="1557"/>
      <c r="U3" s="1557"/>
      <c r="V3" s="1557"/>
      <c r="W3" s="1557"/>
      <c r="X3" s="1557"/>
      <c r="Y3" s="1557"/>
      <c r="Z3" s="1557"/>
      <c r="AA3" s="1557"/>
      <c r="AB3" s="1557"/>
      <c r="AC3" s="1557"/>
      <c r="AD3" s="1557"/>
      <c r="AE3" s="1557"/>
      <c r="AF3" s="1557"/>
      <c r="AG3" s="1557"/>
      <c r="AH3" s="1557"/>
      <c r="AI3" s="1557"/>
      <c r="AJ3" s="1558"/>
      <c r="AK3" s="91"/>
    </row>
    <row r="4" spans="1:37" ht="12.95" customHeight="1" x14ac:dyDescent="0.25">
      <c r="A4" s="1200"/>
      <c r="B4" s="1201"/>
      <c r="C4" s="1201"/>
      <c r="D4" s="1201"/>
      <c r="E4" s="1201"/>
      <c r="F4" s="1201"/>
      <c r="G4" s="1201"/>
      <c r="H4" s="1201"/>
      <c r="I4" s="1202"/>
      <c r="J4" s="1218" t="s">
        <v>308</v>
      </c>
      <c r="K4" s="1559"/>
      <c r="L4" s="1559"/>
      <c r="M4" s="1559"/>
      <c r="N4" s="1559"/>
      <c r="O4" s="1559"/>
      <c r="P4" s="1559"/>
      <c r="Q4" s="1559"/>
      <c r="R4" s="1559"/>
      <c r="S4" s="1559"/>
      <c r="T4" s="1559"/>
      <c r="U4" s="1559"/>
      <c r="V4" s="1559"/>
      <c r="W4" s="1559"/>
      <c r="X4" s="1559"/>
      <c r="Y4" s="1559"/>
      <c r="Z4" s="1559"/>
      <c r="AA4" s="1559"/>
      <c r="AB4" s="1559"/>
      <c r="AC4" s="1559"/>
      <c r="AD4" s="1559"/>
      <c r="AE4" s="1559"/>
      <c r="AF4" s="1559"/>
      <c r="AG4" s="1559"/>
      <c r="AH4" s="1559"/>
      <c r="AI4" s="1559"/>
      <c r="AJ4" s="1560"/>
      <c r="AK4" s="91"/>
    </row>
    <row r="5" spans="1:37" ht="12.95" customHeight="1" thickBot="1" x14ac:dyDescent="0.3">
      <c r="A5" s="1200"/>
      <c r="B5" s="1201"/>
      <c r="C5" s="1201"/>
      <c r="D5" s="1201"/>
      <c r="E5" s="1201"/>
      <c r="F5" s="1201"/>
      <c r="G5" s="1201"/>
      <c r="H5" s="1201"/>
      <c r="I5" s="1202"/>
      <c r="J5" s="1561"/>
      <c r="K5" s="1562"/>
      <c r="L5" s="1562"/>
      <c r="M5" s="1562"/>
      <c r="N5" s="1562"/>
      <c r="O5" s="1562"/>
      <c r="P5" s="1562"/>
      <c r="Q5" s="1562"/>
      <c r="R5" s="1562"/>
      <c r="S5" s="1562"/>
      <c r="T5" s="1562"/>
      <c r="U5" s="1562"/>
      <c r="V5" s="1562"/>
      <c r="W5" s="1562"/>
      <c r="X5" s="1562"/>
      <c r="Y5" s="1562"/>
      <c r="Z5" s="1562"/>
      <c r="AA5" s="1562"/>
      <c r="AB5" s="1562"/>
      <c r="AC5" s="1562"/>
      <c r="AD5" s="1562"/>
      <c r="AE5" s="1562"/>
      <c r="AF5" s="1562"/>
      <c r="AG5" s="1562"/>
      <c r="AH5" s="1562"/>
      <c r="AI5" s="1562"/>
      <c r="AJ5" s="1563"/>
      <c r="AK5" s="91"/>
    </row>
    <row r="6" spans="1:37" ht="12.95" customHeight="1" x14ac:dyDescent="0.25">
      <c r="A6" s="1200"/>
      <c r="B6" s="1201"/>
      <c r="C6" s="1201"/>
      <c r="D6" s="1201"/>
      <c r="E6" s="1201"/>
      <c r="F6" s="1201"/>
      <c r="G6" s="1201"/>
      <c r="H6" s="1201"/>
      <c r="I6" s="1202"/>
      <c r="J6" s="120"/>
      <c r="K6" s="121"/>
      <c r="L6" s="121"/>
      <c r="M6" s="121"/>
      <c r="N6" s="121"/>
      <c r="O6" s="121"/>
      <c r="P6" s="121"/>
      <c r="Q6" s="121"/>
      <c r="R6" s="121"/>
      <c r="S6" s="121"/>
      <c r="T6" s="121"/>
      <c r="U6" s="121"/>
      <c r="V6" s="121"/>
      <c r="W6" s="121"/>
      <c r="X6" s="121"/>
      <c r="Y6" s="121"/>
      <c r="Z6" s="121"/>
      <c r="AA6" s="121"/>
      <c r="AB6" s="121"/>
      <c r="AC6" s="121"/>
      <c r="AD6" s="121"/>
      <c r="AE6" s="121"/>
      <c r="AF6" s="121"/>
      <c r="AG6" s="121"/>
      <c r="AH6" s="121"/>
      <c r="AI6" s="121"/>
      <c r="AJ6" s="122"/>
      <c r="AK6" s="91"/>
    </row>
    <row r="7" spans="1:37" ht="12.95" customHeight="1" x14ac:dyDescent="0.25">
      <c r="A7" s="1200"/>
      <c r="B7" s="1201"/>
      <c r="C7" s="1201"/>
      <c r="D7" s="1201"/>
      <c r="E7" s="1201"/>
      <c r="F7" s="1201"/>
      <c r="G7" s="1201"/>
      <c r="H7" s="1201"/>
      <c r="I7" s="1202"/>
      <c r="J7" s="92"/>
      <c r="K7" s="91" t="s">
        <v>309</v>
      </c>
      <c r="L7" s="98"/>
      <c r="M7" s="1230" t="str">
        <f>'CARGAR datos'!F32</f>
        <v>-</v>
      </c>
      <c r="N7" s="1230"/>
      <c r="O7" s="91" t="s">
        <v>185</v>
      </c>
      <c r="P7" s="98"/>
      <c r="Q7" s="1230" t="str">
        <f>'CARGAR datos'!H32</f>
        <v>-</v>
      </c>
      <c r="R7" s="1230"/>
      <c r="S7" s="98"/>
      <c r="T7" s="91" t="s">
        <v>186</v>
      </c>
      <c r="U7" s="91"/>
      <c r="V7" s="1230" t="str">
        <f>'CARGAR datos'!J32</f>
        <v>-</v>
      </c>
      <c r="W7" s="1230"/>
      <c r="X7" s="91" t="s">
        <v>310</v>
      </c>
      <c r="Y7" s="98"/>
      <c r="Z7" s="91"/>
      <c r="AA7" s="1230" t="str">
        <f>'CARGAR datos'!L32</f>
        <v>-</v>
      </c>
      <c r="AB7" s="1230"/>
      <c r="AC7" s="91" t="s">
        <v>311</v>
      </c>
      <c r="AD7" s="98"/>
      <c r="AE7" s="1229" t="str">
        <f>'CARGAR datos'!O32</f>
        <v>-</v>
      </c>
      <c r="AF7" s="1229"/>
      <c r="AG7" s="1229"/>
      <c r="AH7" s="1229"/>
      <c r="AI7" s="1229"/>
      <c r="AJ7" s="1233"/>
      <c r="AK7" s="91"/>
    </row>
    <row r="8" spans="1:37" ht="12.95" customHeight="1" x14ac:dyDescent="0.25">
      <c r="A8" s="1200"/>
      <c r="B8" s="1201"/>
      <c r="C8" s="1201"/>
      <c r="D8" s="1201"/>
      <c r="E8" s="1201"/>
      <c r="F8" s="1201"/>
      <c r="G8" s="1201"/>
      <c r="H8" s="1201"/>
      <c r="I8" s="1202"/>
      <c r="J8" s="92" t="s">
        <v>286</v>
      </c>
      <c r="K8" s="91"/>
      <c r="L8" s="1229" t="str">
        <f>'CARGAR datos'!E30</f>
        <v>-</v>
      </c>
      <c r="M8" s="1229"/>
      <c r="N8" s="1229"/>
      <c r="O8" s="1229"/>
      <c r="P8" s="1229"/>
      <c r="Q8" s="1229"/>
      <c r="R8" s="1229"/>
      <c r="S8" s="1229"/>
      <c r="T8" s="1229"/>
      <c r="U8" s="1229"/>
      <c r="V8" s="1229"/>
      <c r="W8" s="1229"/>
      <c r="X8" s="1229"/>
      <c r="Y8" s="1229"/>
      <c r="Z8" s="1229"/>
      <c r="AA8" s="1229"/>
      <c r="AB8" s="1229"/>
      <c r="AC8" s="1229"/>
      <c r="AD8" s="1229"/>
      <c r="AE8" s="1229"/>
      <c r="AF8" s="1229"/>
      <c r="AG8" s="91" t="s">
        <v>312</v>
      </c>
      <c r="AH8" s="1230" t="str">
        <f>'CARGAR datos'!I30</f>
        <v>-</v>
      </c>
      <c r="AI8" s="1230"/>
      <c r="AJ8" s="1231"/>
      <c r="AK8" s="91"/>
    </row>
    <row r="9" spans="1:37" ht="12.95" customHeight="1" x14ac:dyDescent="0.25">
      <c r="A9" s="1200"/>
      <c r="B9" s="1201"/>
      <c r="C9" s="1201"/>
      <c r="D9" s="1201"/>
      <c r="E9" s="1201"/>
      <c r="F9" s="1201"/>
      <c r="G9" s="1201"/>
      <c r="H9" s="1201"/>
      <c r="I9" s="1202"/>
      <c r="J9" s="928" t="s">
        <v>264</v>
      </c>
      <c r="K9" s="929"/>
      <c r="L9" s="1230" t="str">
        <f>'CARGAR datos'!K30</f>
        <v>-</v>
      </c>
      <c r="M9" s="1230"/>
      <c r="N9" s="1230"/>
      <c r="O9" s="1230"/>
      <c r="P9" s="929" t="s">
        <v>287</v>
      </c>
      <c r="Q9" s="1230"/>
      <c r="R9" s="1230"/>
      <c r="S9" s="1230"/>
      <c r="T9" s="1230"/>
      <c r="U9" s="1230" t="str">
        <f>'CARGAR datos'!M30</f>
        <v>-</v>
      </c>
      <c r="V9" s="1230"/>
      <c r="W9" s="1230"/>
      <c r="X9" s="1230"/>
      <c r="Y9" s="929" t="s">
        <v>288</v>
      </c>
      <c r="Z9" s="929"/>
      <c r="AA9" s="929"/>
      <c r="AB9" s="1230" t="str">
        <f>'CARGAR datos'!P30</f>
        <v>-</v>
      </c>
      <c r="AC9" s="1230"/>
      <c r="AD9" s="1230"/>
      <c r="AE9" s="1230"/>
      <c r="AF9" s="98"/>
      <c r="AG9" s="98"/>
      <c r="AH9" s="98"/>
      <c r="AI9" s="98"/>
      <c r="AJ9" s="107"/>
      <c r="AK9" s="91"/>
    </row>
    <row r="10" spans="1:37" ht="12.95" customHeight="1" x14ac:dyDescent="0.25">
      <c r="A10" s="1200"/>
      <c r="B10" s="1201"/>
      <c r="C10" s="1201"/>
      <c r="D10" s="1201"/>
      <c r="E10" s="1201"/>
      <c r="F10" s="1201"/>
      <c r="G10" s="1201"/>
      <c r="H10" s="1201"/>
      <c r="I10" s="1202"/>
      <c r="J10" s="928" t="s">
        <v>289</v>
      </c>
      <c r="K10" s="929"/>
      <c r="L10" s="1230" t="str">
        <f>'CARGAR datos'!E33</f>
        <v>-</v>
      </c>
      <c r="M10" s="1230"/>
      <c r="N10" s="1230"/>
      <c r="O10" s="1230"/>
      <c r="P10" s="1230"/>
      <c r="Q10" s="1230"/>
      <c r="R10" s="1230"/>
      <c r="S10" s="1230"/>
      <c r="T10" s="1230"/>
      <c r="U10" s="1230"/>
      <c r="V10" s="1230"/>
      <c r="W10" s="1230"/>
      <c r="X10" s="91" t="s">
        <v>64</v>
      </c>
      <c r="Y10" s="1230" t="str">
        <f>'CARGAR datos'!I33</f>
        <v>-</v>
      </c>
      <c r="Z10" s="1230"/>
      <c r="AA10" s="1230"/>
      <c r="AB10" s="1230"/>
      <c r="AC10" s="1230"/>
      <c r="AD10" s="1230"/>
      <c r="AE10" s="1230"/>
      <c r="AF10" s="1230"/>
      <c r="AG10" s="1230"/>
      <c r="AH10" s="1230"/>
      <c r="AI10" s="1230"/>
      <c r="AJ10" s="1231"/>
      <c r="AK10" s="91"/>
    </row>
    <row r="11" spans="1:37" ht="12.95" customHeight="1" thickBot="1" x14ac:dyDescent="0.3">
      <c r="A11" s="1203"/>
      <c r="B11" s="1204"/>
      <c r="C11" s="1204"/>
      <c r="D11" s="1204"/>
      <c r="E11" s="1204"/>
      <c r="F11" s="1204"/>
      <c r="G11" s="1204"/>
      <c r="H11" s="1204"/>
      <c r="I11" s="1205"/>
      <c r="J11" s="931" t="s">
        <v>313</v>
      </c>
      <c r="K11" s="932"/>
      <c r="L11" s="932"/>
      <c r="M11" s="932"/>
      <c r="N11" s="932"/>
      <c r="O11" s="932"/>
      <c r="P11" s="1246" t="str">
        <f>'CARGAR datos'!F55</f>
        <v>-</v>
      </c>
      <c r="Q11" s="1246"/>
      <c r="R11" s="1246"/>
      <c r="S11" s="96"/>
      <c r="T11" s="96"/>
      <c r="U11" s="96" t="s">
        <v>291</v>
      </c>
      <c r="V11" s="96"/>
      <c r="W11" s="1246" t="str">
        <f>'CARGAR datos'!H55</f>
        <v>-</v>
      </c>
      <c r="X11" s="1246"/>
      <c r="Y11" s="1246"/>
      <c r="Z11" s="96" t="s">
        <v>292</v>
      </c>
      <c r="AA11" s="96"/>
      <c r="AB11" s="1246" t="str">
        <f>'CARGAR datos'!J55</f>
        <v>-</v>
      </c>
      <c r="AC11" s="1246"/>
      <c r="AD11" s="1246"/>
      <c r="AE11" s="1246"/>
      <c r="AF11" s="96"/>
      <c r="AG11" s="96"/>
      <c r="AH11" s="96"/>
      <c r="AI11" s="96"/>
      <c r="AJ11" s="97"/>
      <c r="AK11" s="91"/>
    </row>
    <row r="12" spans="1:37" ht="12" customHeight="1" thickBot="1" x14ac:dyDescent="0.3">
      <c r="A12" s="1238" t="s">
        <v>314</v>
      </c>
      <c r="B12" s="1239"/>
      <c r="C12" s="1239"/>
      <c r="D12" s="1239"/>
      <c r="E12" s="1239"/>
      <c r="F12" s="1239"/>
      <c r="G12" s="1239"/>
      <c r="H12" s="1239"/>
      <c r="I12" s="1239"/>
      <c r="J12" s="1242"/>
      <c r="K12" s="1242"/>
      <c r="L12" s="1242"/>
      <c r="M12" s="1242"/>
      <c r="N12" s="1242"/>
      <c r="O12" s="1242"/>
      <c r="P12" s="1242"/>
      <c r="Q12" s="1242"/>
      <c r="R12" s="1242"/>
      <c r="S12" s="1242"/>
      <c r="T12" s="1242"/>
      <c r="U12" s="1242"/>
      <c r="V12" s="1242"/>
      <c r="W12" s="1242"/>
      <c r="X12" s="1242"/>
      <c r="Y12" s="1242"/>
      <c r="Z12" s="1242"/>
      <c r="AA12" s="1242"/>
      <c r="AB12" s="1243"/>
      <c r="AC12" s="1564" t="s">
        <v>315</v>
      </c>
      <c r="AD12" s="1234"/>
      <c r="AE12" s="1234"/>
      <c r="AF12" s="1234"/>
      <c r="AG12" s="1234"/>
      <c r="AH12" s="1234"/>
      <c r="AI12" s="1234"/>
      <c r="AJ12" s="1235"/>
      <c r="AK12" s="91"/>
    </row>
    <row r="13" spans="1:37" ht="12" customHeight="1" thickBot="1" x14ac:dyDescent="0.3">
      <c r="A13" s="1564"/>
      <c r="B13" s="1234"/>
      <c r="C13" s="1234"/>
      <c r="D13" s="1234"/>
      <c r="E13" s="1234"/>
      <c r="F13" s="1234"/>
      <c r="G13" s="1234"/>
      <c r="H13" s="1234"/>
      <c r="I13" s="1234"/>
      <c r="J13" s="1234"/>
      <c r="K13" s="1234"/>
      <c r="L13" s="1234"/>
      <c r="M13" s="1234"/>
      <c r="N13" s="1234"/>
      <c r="O13" s="1234"/>
      <c r="P13" s="1234"/>
      <c r="Q13" s="1234"/>
      <c r="R13" s="1234"/>
      <c r="S13" s="1234"/>
      <c r="T13" s="1234"/>
      <c r="U13" s="1234"/>
      <c r="V13" s="1234"/>
      <c r="W13" s="1234"/>
      <c r="X13" s="1234"/>
      <c r="Y13" s="1234"/>
      <c r="Z13" s="1234"/>
      <c r="AA13" s="1234"/>
      <c r="AB13" s="1235"/>
      <c r="AC13" s="1565" t="s">
        <v>316</v>
      </c>
      <c r="AD13" s="1566"/>
      <c r="AE13" s="1566"/>
      <c r="AF13" s="1567"/>
      <c r="AG13" s="1565" t="s">
        <v>317</v>
      </c>
      <c r="AH13" s="1566"/>
      <c r="AI13" s="1566"/>
      <c r="AJ13" s="1567"/>
      <c r="AK13" s="112"/>
    </row>
    <row r="14" spans="1:37" ht="12" customHeight="1" thickBot="1" x14ac:dyDescent="0.3">
      <c r="A14" s="124"/>
      <c r="B14" s="125" t="s">
        <v>318</v>
      </c>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7"/>
      <c r="AC14" s="1568" t="s">
        <v>409</v>
      </c>
      <c r="AD14" s="1569"/>
      <c r="AE14" s="1569"/>
      <c r="AF14" s="1570"/>
      <c r="AG14" s="1571"/>
      <c r="AH14" s="1572"/>
      <c r="AI14" s="1572"/>
      <c r="AJ14" s="1573"/>
      <c r="AK14" s="112"/>
    </row>
    <row r="15" spans="1:37" ht="12" customHeight="1" thickBot="1" x14ac:dyDescent="0.3">
      <c r="A15" s="128"/>
      <c r="B15" s="125" t="s">
        <v>319</v>
      </c>
      <c r="C15" s="126"/>
      <c r="D15" s="126"/>
      <c r="E15" s="126"/>
      <c r="F15" s="126"/>
      <c r="G15" s="126"/>
      <c r="H15" s="126"/>
      <c r="I15" s="126"/>
      <c r="J15" s="126"/>
      <c r="K15" s="126"/>
      <c r="L15" s="126"/>
      <c r="M15" s="126"/>
      <c r="N15" s="126"/>
      <c r="O15" s="126"/>
      <c r="P15" s="126"/>
      <c r="Q15" s="126"/>
      <c r="R15" s="126"/>
      <c r="S15" s="129"/>
      <c r="T15" s="126"/>
      <c r="U15" s="126"/>
      <c r="V15" s="126"/>
      <c r="W15" s="126"/>
      <c r="X15" s="126"/>
      <c r="Y15" s="126"/>
      <c r="Z15" s="126"/>
      <c r="AA15" s="126"/>
      <c r="AB15" s="127"/>
      <c r="AC15" s="1568" t="s">
        <v>409</v>
      </c>
      <c r="AD15" s="1569"/>
      <c r="AE15" s="1569"/>
      <c r="AF15" s="1570"/>
      <c r="AG15" s="1568"/>
      <c r="AH15" s="1569"/>
      <c r="AI15" s="1569"/>
      <c r="AJ15" s="1570"/>
      <c r="AK15" s="112"/>
    </row>
    <row r="16" spans="1:37" ht="12" customHeight="1" thickBot="1" x14ac:dyDescent="0.3">
      <c r="A16" s="124"/>
      <c r="B16" s="125" t="s">
        <v>320</v>
      </c>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7"/>
      <c r="AC16" s="1568" t="s">
        <v>409</v>
      </c>
      <c r="AD16" s="1569"/>
      <c r="AE16" s="1569"/>
      <c r="AF16" s="1570"/>
      <c r="AG16" s="1568"/>
      <c r="AH16" s="1569"/>
      <c r="AI16" s="1569"/>
      <c r="AJ16" s="1570"/>
      <c r="AK16" s="112"/>
    </row>
    <row r="17" spans="1:37" ht="12" customHeight="1" thickBot="1" x14ac:dyDescent="0.3">
      <c r="A17" s="124"/>
      <c r="B17" s="125" t="s">
        <v>321</v>
      </c>
      <c r="C17" s="126"/>
      <c r="D17" s="129"/>
      <c r="E17" s="126"/>
      <c r="F17" s="126"/>
      <c r="G17" s="126"/>
      <c r="H17" s="126"/>
      <c r="I17" s="126"/>
      <c r="J17" s="126"/>
      <c r="K17" s="123"/>
      <c r="L17" s="130"/>
      <c r="M17" s="126"/>
      <c r="N17" s="126"/>
      <c r="O17" s="123"/>
      <c r="P17" s="123"/>
      <c r="Q17" s="126"/>
      <c r="R17" s="126"/>
      <c r="S17" s="123"/>
      <c r="T17" s="123"/>
      <c r="U17" s="126"/>
      <c r="V17" s="126"/>
      <c r="W17" s="126"/>
      <c r="X17" s="126"/>
      <c r="Y17" s="126"/>
      <c r="Z17" s="126"/>
      <c r="AA17" s="129"/>
      <c r="AB17" s="127"/>
      <c r="AC17" s="1568" t="s">
        <v>409</v>
      </c>
      <c r="AD17" s="1569"/>
      <c r="AE17" s="1569"/>
      <c r="AF17" s="1570"/>
      <c r="AG17" s="1568"/>
      <c r="AH17" s="1569"/>
      <c r="AI17" s="1569"/>
      <c r="AJ17" s="1570"/>
      <c r="AK17" s="112"/>
    </row>
    <row r="18" spans="1:37" ht="12" customHeight="1" thickBot="1" x14ac:dyDescent="0.3">
      <c r="A18" s="124"/>
      <c r="B18" s="125" t="s">
        <v>322</v>
      </c>
      <c r="C18" s="126"/>
      <c r="D18" s="126"/>
      <c r="E18" s="126"/>
      <c r="F18" s="126"/>
      <c r="G18" s="126"/>
      <c r="H18" s="126"/>
      <c r="I18" s="126"/>
      <c r="J18" s="126"/>
      <c r="K18" s="126"/>
      <c r="L18" s="126"/>
      <c r="M18" s="126"/>
      <c r="N18" s="126"/>
      <c r="O18" s="126"/>
      <c r="P18" s="126"/>
      <c r="Q18" s="126"/>
      <c r="R18" s="126"/>
      <c r="S18" s="126"/>
      <c r="T18" s="126"/>
      <c r="U18" s="126"/>
      <c r="V18" s="126"/>
      <c r="W18" s="126"/>
      <c r="X18" s="126"/>
      <c r="Y18" s="126"/>
      <c r="Z18" s="126"/>
      <c r="AA18" s="126"/>
      <c r="AB18" s="127"/>
      <c r="AC18" s="1568" t="s">
        <v>409</v>
      </c>
      <c r="AD18" s="1569"/>
      <c r="AE18" s="1569"/>
      <c r="AF18" s="1570"/>
      <c r="AG18" s="1568"/>
      <c r="AH18" s="1569"/>
      <c r="AI18" s="1569"/>
      <c r="AJ18" s="1570"/>
      <c r="AK18" s="112"/>
    </row>
    <row r="19" spans="1:37" ht="12" customHeight="1" thickBot="1" x14ac:dyDescent="0.3">
      <c r="A19" s="124"/>
      <c r="B19" s="125" t="s">
        <v>323</v>
      </c>
      <c r="C19" s="126"/>
      <c r="D19" s="126"/>
      <c r="E19" s="126"/>
      <c r="F19" s="123"/>
      <c r="G19" s="130"/>
      <c r="H19" s="130"/>
      <c r="I19" s="126"/>
      <c r="J19" s="126"/>
      <c r="K19" s="126"/>
      <c r="L19" s="126"/>
      <c r="M19" s="129"/>
      <c r="N19" s="126"/>
      <c r="O19" s="126"/>
      <c r="P19" s="126"/>
      <c r="Q19" s="126"/>
      <c r="R19" s="126"/>
      <c r="S19" s="126"/>
      <c r="T19" s="126"/>
      <c r="U19" s="126"/>
      <c r="V19" s="126"/>
      <c r="W19" s="126"/>
      <c r="X19" s="126"/>
      <c r="Y19" s="126"/>
      <c r="Z19" s="126"/>
      <c r="AA19" s="126"/>
      <c r="AB19" s="127"/>
      <c r="AC19" s="1568" t="s">
        <v>409</v>
      </c>
      <c r="AD19" s="1569"/>
      <c r="AE19" s="1569"/>
      <c r="AF19" s="1570"/>
      <c r="AG19" s="1568"/>
      <c r="AH19" s="1569"/>
      <c r="AI19" s="1569"/>
      <c r="AJ19" s="1570"/>
      <c r="AK19" s="112"/>
    </row>
    <row r="20" spans="1:37" ht="12" customHeight="1" thickBot="1" x14ac:dyDescent="0.3">
      <c r="A20" s="124"/>
      <c r="B20" s="125" t="s">
        <v>324</v>
      </c>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7"/>
      <c r="AC20" s="1568" t="s">
        <v>409</v>
      </c>
      <c r="AD20" s="1569"/>
      <c r="AE20" s="1569"/>
      <c r="AF20" s="1570"/>
      <c r="AG20" s="1568"/>
      <c r="AH20" s="1569"/>
      <c r="AI20" s="1569"/>
      <c r="AJ20" s="1570"/>
      <c r="AK20" s="112"/>
    </row>
    <row r="21" spans="1:37" ht="12" customHeight="1" thickBot="1" x14ac:dyDescent="0.3">
      <c r="A21" s="88"/>
      <c r="B21" s="125" t="s">
        <v>325</v>
      </c>
      <c r="C21" s="89"/>
      <c r="D21" s="89"/>
      <c r="E21" s="89"/>
      <c r="F21" s="89"/>
      <c r="G21" s="89"/>
      <c r="H21" s="89"/>
      <c r="I21" s="89"/>
      <c r="J21" s="89"/>
      <c r="K21" s="89"/>
      <c r="L21" s="89"/>
      <c r="M21" s="89"/>
      <c r="N21" s="89"/>
      <c r="O21" s="89"/>
      <c r="P21" s="89"/>
      <c r="Q21" s="89"/>
      <c r="R21" s="89"/>
      <c r="S21" s="89"/>
      <c r="T21" s="89"/>
      <c r="U21" s="89"/>
      <c r="V21" s="89"/>
      <c r="W21" s="89"/>
      <c r="X21" s="89"/>
      <c r="Y21" s="89"/>
      <c r="Z21" s="89"/>
      <c r="AA21" s="89"/>
      <c r="AB21" s="90"/>
      <c r="AC21" s="1568" t="s">
        <v>409</v>
      </c>
      <c r="AD21" s="1569"/>
      <c r="AE21" s="1569"/>
      <c r="AF21" s="1570"/>
      <c r="AG21" s="1574"/>
      <c r="AH21" s="1575"/>
      <c r="AI21" s="1575"/>
      <c r="AJ21" s="1576"/>
      <c r="AK21" s="91"/>
    </row>
    <row r="22" spans="1:37" ht="12" customHeight="1" thickBot="1" x14ac:dyDescent="0.3">
      <c r="A22" s="1565" t="s">
        <v>326</v>
      </c>
      <c r="B22" s="1566"/>
      <c r="C22" s="1566"/>
      <c r="D22" s="1566"/>
      <c r="E22" s="1566"/>
      <c r="F22" s="1566"/>
      <c r="G22" s="1566"/>
      <c r="H22" s="1566"/>
      <c r="I22" s="1566"/>
      <c r="J22" s="1566"/>
      <c r="K22" s="1566"/>
      <c r="L22" s="1566"/>
      <c r="M22" s="1566"/>
      <c r="N22" s="1566"/>
      <c r="O22" s="1566"/>
      <c r="P22" s="1566"/>
      <c r="Q22" s="1566"/>
      <c r="R22" s="1566"/>
      <c r="S22" s="1566"/>
      <c r="T22" s="1566"/>
      <c r="U22" s="1566"/>
      <c r="V22" s="1566"/>
      <c r="W22" s="1566"/>
      <c r="X22" s="1566"/>
      <c r="Y22" s="1566"/>
      <c r="Z22" s="1566"/>
      <c r="AA22" s="1566"/>
      <c r="AB22" s="1566"/>
      <c r="AC22" s="1566"/>
      <c r="AD22" s="1566"/>
      <c r="AE22" s="1566"/>
      <c r="AF22" s="1566"/>
      <c r="AG22" s="1242"/>
      <c r="AH22" s="1242"/>
      <c r="AI22" s="1242"/>
      <c r="AJ22" s="1243"/>
      <c r="AK22" s="91"/>
    </row>
    <row r="23" spans="1:37" ht="12" customHeight="1" thickBot="1" x14ac:dyDescent="0.3">
      <c r="A23" s="124"/>
      <c r="B23" s="125" t="s">
        <v>327</v>
      </c>
      <c r="C23" s="126"/>
      <c r="D23" s="126"/>
      <c r="E23" s="126"/>
      <c r="F23" s="126"/>
      <c r="G23" s="126"/>
      <c r="H23" s="126"/>
      <c r="I23" s="126"/>
      <c r="J23" s="126"/>
      <c r="K23" s="126"/>
      <c r="L23" s="126"/>
      <c r="M23" s="126"/>
      <c r="N23" s="126"/>
      <c r="O23" s="126"/>
      <c r="P23" s="126"/>
      <c r="Q23" s="126"/>
      <c r="R23" s="126"/>
      <c r="S23" s="126"/>
      <c r="T23" s="126"/>
      <c r="U23" s="126"/>
      <c r="V23" s="126"/>
      <c r="W23" s="126"/>
      <c r="X23" s="126"/>
      <c r="Y23" s="126"/>
      <c r="Z23" s="126"/>
      <c r="AA23" s="126"/>
      <c r="AB23" s="127"/>
      <c r="AC23" s="1568" t="s">
        <v>409</v>
      </c>
      <c r="AD23" s="1569"/>
      <c r="AE23" s="1569"/>
      <c r="AF23" s="1570"/>
      <c r="AG23" s="1571"/>
      <c r="AH23" s="1572"/>
      <c r="AI23" s="1572"/>
      <c r="AJ23" s="1573"/>
      <c r="AK23" s="112"/>
    </row>
    <row r="24" spans="1:37" ht="12" customHeight="1" thickBot="1" x14ac:dyDescent="0.3">
      <c r="A24" s="124"/>
      <c r="B24" s="125" t="s">
        <v>328</v>
      </c>
      <c r="C24" s="126"/>
      <c r="D24" s="126"/>
      <c r="E24" s="126"/>
      <c r="F24" s="126"/>
      <c r="G24" s="126"/>
      <c r="H24" s="126"/>
      <c r="I24" s="126"/>
      <c r="J24" s="126"/>
      <c r="K24" s="126"/>
      <c r="L24" s="126"/>
      <c r="M24" s="126"/>
      <c r="N24" s="126"/>
      <c r="O24" s="126"/>
      <c r="P24" s="126"/>
      <c r="Q24" s="126"/>
      <c r="R24" s="126"/>
      <c r="S24" s="126"/>
      <c r="T24" s="126"/>
      <c r="U24" s="126"/>
      <c r="V24" s="126"/>
      <c r="W24" s="126"/>
      <c r="X24" s="126"/>
      <c r="Y24" s="126"/>
      <c r="Z24" s="126"/>
      <c r="AA24" s="126"/>
      <c r="AB24" s="127"/>
      <c r="AC24" s="1568" t="s">
        <v>409</v>
      </c>
      <c r="AD24" s="1569"/>
      <c r="AE24" s="1569"/>
      <c r="AF24" s="1570"/>
      <c r="AG24" s="1568"/>
      <c r="AH24" s="1569"/>
      <c r="AI24" s="1569"/>
      <c r="AJ24" s="1570"/>
      <c r="AK24" s="112"/>
    </row>
    <row r="25" spans="1:37" ht="12" customHeight="1" thickBot="1" x14ac:dyDescent="0.3">
      <c r="A25" s="124"/>
      <c r="B25" s="125" t="s">
        <v>329</v>
      </c>
      <c r="C25" s="126"/>
      <c r="D25" s="126"/>
      <c r="E25" s="126"/>
      <c r="F25" s="126"/>
      <c r="G25" s="126"/>
      <c r="H25" s="126"/>
      <c r="I25" s="126"/>
      <c r="J25" s="126"/>
      <c r="K25" s="126"/>
      <c r="L25" s="126"/>
      <c r="M25" s="126"/>
      <c r="N25" s="126"/>
      <c r="O25" s="126"/>
      <c r="P25" s="126"/>
      <c r="Q25" s="126"/>
      <c r="R25" s="126"/>
      <c r="S25" s="126"/>
      <c r="T25" s="126"/>
      <c r="U25" s="126"/>
      <c r="V25" s="126"/>
      <c r="W25" s="126"/>
      <c r="X25" s="126"/>
      <c r="Y25" s="126"/>
      <c r="Z25" s="126"/>
      <c r="AA25" s="126"/>
      <c r="AB25" s="127"/>
      <c r="AC25" s="1568" t="s">
        <v>409</v>
      </c>
      <c r="AD25" s="1569"/>
      <c r="AE25" s="1569"/>
      <c r="AF25" s="1570"/>
      <c r="AG25" s="1568"/>
      <c r="AH25" s="1569"/>
      <c r="AI25" s="1569"/>
      <c r="AJ25" s="1570"/>
      <c r="AK25" s="112"/>
    </row>
    <row r="26" spans="1:37" ht="12" customHeight="1" thickBot="1" x14ac:dyDescent="0.3">
      <c r="A26" s="124"/>
      <c r="B26" s="125" t="s">
        <v>330</v>
      </c>
      <c r="C26" s="126"/>
      <c r="D26" s="126"/>
      <c r="E26" s="126"/>
      <c r="F26" s="126"/>
      <c r="G26" s="126"/>
      <c r="H26" s="126"/>
      <c r="I26" s="126"/>
      <c r="J26" s="126"/>
      <c r="K26" s="126"/>
      <c r="L26" s="126"/>
      <c r="M26" s="126"/>
      <c r="N26" s="126"/>
      <c r="O26" s="126"/>
      <c r="P26" s="126"/>
      <c r="Q26" s="126"/>
      <c r="R26" s="126"/>
      <c r="S26" s="126"/>
      <c r="T26" s="126"/>
      <c r="U26" s="126"/>
      <c r="V26" s="126"/>
      <c r="W26" s="126"/>
      <c r="X26" s="126"/>
      <c r="Y26" s="126"/>
      <c r="Z26" s="126"/>
      <c r="AA26" s="126"/>
      <c r="AB26" s="127"/>
      <c r="AC26" s="1568" t="s">
        <v>409</v>
      </c>
      <c r="AD26" s="1569"/>
      <c r="AE26" s="1569"/>
      <c r="AF26" s="1570"/>
      <c r="AG26" s="1568"/>
      <c r="AH26" s="1569"/>
      <c r="AI26" s="1569"/>
      <c r="AJ26" s="1570"/>
      <c r="AK26" s="112"/>
    </row>
    <row r="27" spans="1:37" ht="12" customHeight="1" thickBot="1" x14ac:dyDescent="0.3">
      <c r="A27" s="124"/>
      <c r="B27" s="125" t="s">
        <v>331</v>
      </c>
      <c r="C27" s="126"/>
      <c r="D27" s="126"/>
      <c r="E27" s="126"/>
      <c r="F27" s="126"/>
      <c r="G27" s="126"/>
      <c r="H27" s="126"/>
      <c r="I27" s="126"/>
      <c r="J27" s="126"/>
      <c r="K27" s="126"/>
      <c r="L27" s="126"/>
      <c r="M27" s="126"/>
      <c r="N27" s="126"/>
      <c r="O27" s="126"/>
      <c r="P27" s="126"/>
      <c r="Q27" s="126"/>
      <c r="R27" s="126"/>
      <c r="S27" s="126"/>
      <c r="T27" s="126"/>
      <c r="U27" s="126"/>
      <c r="V27" s="126"/>
      <c r="W27" s="126"/>
      <c r="X27" s="126"/>
      <c r="Y27" s="126"/>
      <c r="Z27" s="126"/>
      <c r="AA27" s="126"/>
      <c r="AB27" s="127"/>
      <c r="AC27" s="1568" t="s">
        <v>409</v>
      </c>
      <c r="AD27" s="1569"/>
      <c r="AE27" s="1569"/>
      <c r="AF27" s="1570"/>
      <c r="AG27" s="1568"/>
      <c r="AH27" s="1569"/>
      <c r="AI27" s="1569"/>
      <c r="AJ27" s="1570"/>
      <c r="AK27" s="112"/>
    </row>
    <row r="28" spans="1:37" ht="12" customHeight="1" thickBot="1" x14ac:dyDescent="0.3">
      <c r="A28" s="124"/>
      <c r="B28" s="125" t="s">
        <v>332</v>
      </c>
      <c r="C28" s="126"/>
      <c r="D28" s="126"/>
      <c r="E28" s="126"/>
      <c r="F28" s="126"/>
      <c r="G28" s="126"/>
      <c r="H28" s="126"/>
      <c r="I28" s="126"/>
      <c r="J28" s="126"/>
      <c r="K28" s="126"/>
      <c r="L28" s="126"/>
      <c r="M28" s="126"/>
      <c r="N28" s="126"/>
      <c r="O28" s="126"/>
      <c r="P28" s="126"/>
      <c r="Q28" s="126"/>
      <c r="R28" s="126"/>
      <c r="S28" s="126"/>
      <c r="T28" s="126"/>
      <c r="U28" s="126"/>
      <c r="V28" s="126"/>
      <c r="W28" s="126"/>
      <c r="X28" s="126"/>
      <c r="Y28" s="126"/>
      <c r="Z28" s="126"/>
      <c r="AA28" s="126"/>
      <c r="AB28" s="127"/>
      <c r="AC28" s="1568" t="s">
        <v>409</v>
      </c>
      <c r="AD28" s="1569"/>
      <c r="AE28" s="1569"/>
      <c r="AF28" s="1570"/>
      <c r="AG28" s="1574"/>
      <c r="AH28" s="1575"/>
      <c r="AI28" s="1575"/>
      <c r="AJ28" s="1576"/>
      <c r="AK28" s="112"/>
    </row>
    <row r="29" spans="1:37" ht="12" customHeight="1" thickBot="1" x14ac:dyDescent="0.3">
      <c r="A29" s="1583" t="s">
        <v>333</v>
      </c>
      <c r="B29" s="1584"/>
      <c r="C29" s="1584"/>
      <c r="D29" s="1584"/>
      <c r="E29" s="1584"/>
      <c r="F29" s="1584"/>
      <c r="G29" s="1584"/>
      <c r="H29" s="1584"/>
      <c r="I29" s="1584"/>
      <c r="J29" s="1584"/>
      <c r="K29" s="1584"/>
      <c r="L29" s="1584"/>
      <c r="M29" s="1584"/>
      <c r="N29" s="1584"/>
      <c r="O29" s="1584"/>
      <c r="P29" s="1584"/>
      <c r="Q29" s="1584"/>
      <c r="R29" s="1584"/>
      <c r="S29" s="1584"/>
      <c r="T29" s="1584"/>
      <c r="U29" s="1584"/>
      <c r="V29" s="1584"/>
      <c r="W29" s="1584"/>
      <c r="X29" s="1584"/>
      <c r="Y29" s="1584"/>
      <c r="Z29" s="1584"/>
      <c r="AA29" s="1584"/>
      <c r="AB29" s="1584"/>
      <c r="AC29" s="1584"/>
      <c r="AD29" s="1584"/>
      <c r="AE29" s="1584"/>
      <c r="AF29" s="1584"/>
      <c r="AG29" s="1230"/>
      <c r="AH29" s="1230"/>
      <c r="AI29" s="1230"/>
      <c r="AJ29" s="1231"/>
      <c r="AK29" s="91"/>
    </row>
    <row r="30" spans="1:37" ht="12" customHeight="1" thickBot="1" x14ac:dyDescent="0.3">
      <c r="A30" s="124"/>
      <c r="B30" s="125" t="s">
        <v>334</v>
      </c>
      <c r="C30" s="126"/>
      <c r="D30" s="126"/>
      <c r="E30" s="126"/>
      <c r="F30" s="126"/>
      <c r="G30" s="129"/>
      <c r="H30" s="126"/>
      <c r="I30" s="126"/>
      <c r="J30" s="126"/>
      <c r="K30" s="126"/>
      <c r="L30" s="126"/>
      <c r="M30" s="126"/>
      <c r="N30" s="126"/>
      <c r="O30" s="126"/>
      <c r="P30" s="129"/>
      <c r="Q30" s="131"/>
      <c r="R30" s="131"/>
      <c r="S30" s="131"/>
      <c r="T30" s="131"/>
      <c r="U30" s="126"/>
      <c r="V30" s="126"/>
      <c r="W30" s="126"/>
      <c r="X30" s="126"/>
      <c r="Y30" s="126"/>
      <c r="Z30" s="126"/>
      <c r="AA30" s="126"/>
      <c r="AB30" s="132"/>
      <c r="AC30" s="1568" t="s">
        <v>409</v>
      </c>
      <c r="AD30" s="1569"/>
      <c r="AE30" s="1569"/>
      <c r="AF30" s="1570"/>
      <c r="AG30" s="1571"/>
      <c r="AH30" s="1572"/>
      <c r="AI30" s="1572"/>
      <c r="AJ30" s="1573"/>
      <c r="AK30" s="112"/>
    </row>
    <row r="31" spans="1:37" ht="12" customHeight="1" thickBot="1" x14ac:dyDescent="0.3">
      <c r="A31" s="124"/>
      <c r="B31" s="125" t="s">
        <v>335</v>
      </c>
      <c r="C31" s="126"/>
      <c r="D31" s="126"/>
      <c r="E31" s="126"/>
      <c r="F31" s="126"/>
      <c r="G31" s="126"/>
      <c r="H31" s="126"/>
      <c r="I31" s="126"/>
      <c r="J31" s="126"/>
      <c r="K31" s="126"/>
      <c r="L31" s="126"/>
      <c r="M31" s="126"/>
      <c r="N31" s="126"/>
      <c r="O31" s="126"/>
      <c r="P31" s="126"/>
      <c r="Q31" s="126"/>
      <c r="R31" s="126"/>
      <c r="S31" s="126"/>
      <c r="T31" s="126"/>
      <c r="U31" s="126"/>
      <c r="V31" s="126"/>
      <c r="W31" s="126"/>
      <c r="X31" s="126"/>
      <c r="Y31" s="126"/>
      <c r="Z31" s="126"/>
      <c r="AA31" s="126"/>
      <c r="AB31" s="127"/>
      <c r="AC31" s="1568" t="s">
        <v>409</v>
      </c>
      <c r="AD31" s="1569"/>
      <c r="AE31" s="1569"/>
      <c r="AF31" s="1570"/>
      <c r="AG31" s="1568"/>
      <c r="AH31" s="1569"/>
      <c r="AI31" s="1569"/>
      <c r="AJ31" s="1570"/>
      <c r="AK31" s="112"/>
    </row>
    <row r="32" spans="1:37" ht="12" customHeight="1" thickBot="1" x14ac:dyDescent="0.3">
      <c r="A32" s="124"/>
      <c r="B32" s="125" t="s">
        <v>336</v>
      </c>
      <c r="C32" s="129"/>
      <c r="D32" s="126"/>
      <c r="E32" s="126"/>
      <c r="F32" s="131"/>
      <c r="G32" s="131"/>
      <c r="H32" s="126"/>
      <c r="I32" s="126"/>
      <c r="J32" s="131"/>
      <c r="K32" s="131"/>
      <c r="L32" s="126"/>
      <c r="M32" s="126"/>
      <c r="N32" s="126"/>
      <c r="O32" s="126"/>
      <c r="P32" s="126"/>
      <c r="Q32" s="129"/>
      <c r="R32" s="129"/>
      <c r="S32" s="129"/>
      <c r="T32" s="129"/>
      <c r="U32" s="129"/>
      <c r="V32" s="129"/>
      <c r="W32" s="126"/>
      <c r="X32" s="126"/>
      <c r="Y32" s="126"/>
      <c r="Z32" s="126"/>
      <c r="AA32" s="126"/>
      <c r="AB32" s="133"/>
      <c r="AC32" s="1568" t="s">
        <v>409</v>
      </c>
      <c r="AD32" s="1569"/>
      <c r="AE32" s="1569"/>
      <c r="AF32" s="1570"/>
      <c r="AG32" s="1574"/>
      <c r="AH32" s="1575"/>
      <c r="AI32" s="1575"/>
      <c r="AJ32" s="1576"/>
      <c r="AK32" s="112"/>
    </row>
    <row r="33" spans="1:37" ht="12" customHeight="1" thickBot="1" x14ac:dyDescent="0.3">
      <c r="A33" s="1238" t="s">
        <v>337</v>
      </c>
      <c r="B33" s="1239"/>
      <c r="C33" s="1239"/>
      <c r="D33" s="1239"/>
      <c r="E33" s="1239"/>
      <c r="F33" s="1239"/>
      <c r="G33" s="1239"/>
      <c r="H33" s="1239"/>
      <c r="I33" s="1239"/>
      <c r="J33" s="1239"/>
      <c r="K33" s="1239"/>
      <c r="L33" s="1239"/>
      <c r="M33" s="1239"/>
      <c r="N33" s="1239"/>
      <c r="O33" s="1239"/>
      <c r="P33" s="1239"/>
      <c r="Q33" s="1239"/>
      <c r="R33" s="1239"/>
      <c r="S33" s="1239"/>
      <c r="T33" s="1239"/>
      <c r="U33" s="1239"/>
      <c r="V33" s="1239"/>
      <c r="W33" s="1239"/>
      <c r="X33" s="1239"/>
      <c r="Y33" s="1239"/>
      <c r="Z33" s="1239"/>
      <c r="AA33" s="1240"/>
      <c r="AB33" s="1565" t="str">
        <f>AC12</f>
        <v>CUMPLIDO</v>
      </c>
      <c r="AC33" s="1566"/>
      <c r="AD33" s="1566"/>
      <c r="AE33" s="1566"/>
      <c r="AF33" s="1566"/>
      <c r="AG33" s="1567"/>
      <c r="AH33" s="1577" t="s">
        <v>338</v>
      </c>
      <c r="AI33" s="1578"/>
      <c r="AJ33" s="1579"/>
      <c r="AK33" s="112"/>
    </row>
    <row r="34" spans="1:37" ht="12" customHeight="1" thickBot="1" x14ac:dyDescent="0.3">
      <c r="A34" s="1564"/>
      <c r="B34" s="1234"/>
      <c r="C34" s="1234"/>
      <c r="D34" s="1234"/>
      <c r="E34" s="1234"/>
      <c r="F34" s="1234"/>
      <c r="G34" s="1234"/>
      <c r="H34" s="1234"/>
      <c r="I34" s="1234"/>
      <c r="J34" s="1234"/>
      <c r="K34" s="1234"/>
      <c r="L34" s="1234"/>
      <c r="M34" s="1234"/>
      <c r="N34" s="1234"/>
      <c r="O34" s="1234"/>
      <c r="P34" s="1234"/>
      <c r="Q34" s="1234"/>
      <c r="R34" s="1234"/>
      <c r="S34" s="1234"/>
      <c r="T34" s="1234"/>
      <c r="U34" s="1234"/>
      <c r="V34" s="1234"/>
      <c r="W34" s="1234"/>
      <c r="X34" s="1234"/>
      <c r="Y34" s="1234"/>
      <c r="Z34" s="1234"/>
      <c r="AA34" s="1235"/>
      <c r="AB34" s="1238" t="str">
        <f>AC13</f>
        <v>SI</v>
      </c>
      <c r="AC34" s="1239"/>
      <c r="AD34" s="1240"/>
      <c r="AE34" s="1238" t="str">
        <f>AG13</f>
        <v>NO</v>
      </c>
      <c r="AF34" s="1239"/>
      <c r="AG34" s="1240"/>
      <c r="AH34" s="1580"/>
      <c r="AI34" s="1581"/>
      <c r="AJ34" s="1582"/>
      <c r="AK34" s="112"/>
    </row>
    <row r="35" spans="1:37" ht="12" customHeight="1" thickBot="1" x14ac:dyDescent="0.3">
      <c r="A35" s="124"/>
      <c r="B35" s="125" t="s">
        <v>339</v>
      </c>
      <c r="C35" s="126"/>
      <c r="D35" s="126"/>
      <c r="E35" s="126"/>
      <c r="F35" s="126"/>
      <c r="G35" s="126"/>
      <c r="H35" s="126"/>
      <c r="I35" s="126"/>
      <c r="J35" s="126"/>
      <c r="K35" s="126"/>
      <c r="L35" s="126"/>
      <c r="M35" s="126"/>
      <c r="N35" s="126"/>
      <c r="O35" s="126"/>
      <c r="P35" s="126"/>
      <c r="Q35" s="126"/>
      <c r="R35" s="126"/>
      <c r="S35" s="126"/>
      <c r="T35" s="126"/>
      <c r="U35" s="126"/>
      <c r="V35" s="126"/>
      <c r="W35" s="126"/>
      <c r="X35" s="126"/>
      <c r="Y35" s="126"/>
      <c r="Z35" s="126"/>
      <c r="AA35" s="126"/>
      <c r="AB35" s="1571" t="s">
        <v>409</v>
      </c>
      <c r="AC35" s="1572"/>
      <c r="AD35" s="1573"/>
      <c r="AE35" s="1571"/>
      <c r="AF35" s="1572"/>
      <c r="AG35" s="1572"/>
      <c r="AH35" s="1238" t="str">
        <f>'CARGAR datos'!L65</f>
        <v>-</v>
      </c>
      <c r="AI35" s="1239"/>
      <c r="AJ35" s="228" t="s">
        <v>340</v>
      </c>
      <c r="AK35" s="112"/>
    </row>
    <row r="36" spans="1:37" ht="12" customHeight="1" thickBot="1" x14ac:dyDescent="0.3">
      <c r="A36" s="124"/>
      <c r="B36" s="125" t="s">
        <v>341</v>
      </c>
      <c r="C36" s="126"/>
      <c r="D36" s="126"/>
      <c r="E36" s="126"/>
      <c r="F36" s="126"/>
      <c r="G36" s="126"/>
      <c r="H36" s="126"/>
      <c r="I36" s="126"/>
      <c r="J36" s="126"/>
      <c r="K36" s="126"/>
      <c r="L36" s="126"/>
      <c r="M36" s="126"/>
      <c r="N36" s="126"/>
      <c r="O36" s="126"/>
      <c r="P36" s="126"/>
      <c r="Q36" s="126"/>
      <c r="R36" s="126"/>
      <c r="S36" s="126"/>
      <c r="T36" s="126"/>
      <c r="U36" s="126"/>
      <c r="V36" s="126"/>
      <c r="W36" s="126"/>
      <c r="X36" s="126"/>
      <c r="Y36" s="126"/>
      <c r="Z36" s="126"/>
      <c r="AA36" s="126"/>
      <c r="AB36" s="1568" t="s">
        <v>409</v>
      </c>
      <c r="AC36" s="1569"/>
      <c r="AD36" s="1570"/>
      <c r="AE36" s="1568"/>
      <c r="AF36" s="1569"/>
      <c r="AG36" s="1569"/>
      <c r="AH36" s="1238" t="str">
        <f>'CARGAR datos'!L65</f>
        <v>-</v>
      </c>
      <c r="AI36" s="1239"/>
      <c r="AJ36" s="134" t="s">
        <v>340</v>
      </c>
      <c r="AK36" s="112"/>
    </row>
    <row r="37" spans="1:37" ht="12" customHeight="1" thickBot="1" x14ac:dyDescent="0.3">
      <c r="A37" s="124"/>
      <c r="B37" s="125" t="s">
        <v>342</v>
      </c>
      <c r="C37" s="126"/>
      <c r="D37" s="126"/>
      <c r="E37" s="126"/>
      <c r="F37" s="126"/>
      <c r="G37" s="126"/>
      <c r="H37" s="126"/>
      <c r="I37" s="126"/>
      <c r="J37" s="126"/>
      <c r="K37" s="126"/>
      <c r="L37" s="126"/>
      <c r="M37" s="126"/>
      <c r="N37" s="126"/>
      <c r="O37" s="126"/>
      <c r="P37" s="126"/>
      <c r="Q37" s="126"/>
      <c r="R37" s="126"/>
      <c r="S37" s="126"/>
      <c r="T37" s="126"/>
      <c r="U37" s="126"/>
      <c r="V37" s="126"/>
      <c r="W37" s="126"/>
      <c r="X37" s="126"/>
      <c r="Y37" s="126"/>
      <c r="Z37" s="126"/>
      <c r="AA37" s="126"/>
      <c r="AB37" s="1568" t="s">
        <v>409</v>
      </c>
      <c r="AC37" s="1569"/>
      <c r="AD37" s="1570"/>
      <c r="AE37" s="1568"/>
      <c r="AF37" s="1569"/>
      <c r="AG37" s="1569"/>
      <c r="AH37" s="1238" t="str">
        <f>'CARGAR datos'!L65</f>
        <v>-</v>
      </c>
      <c r="AI37" s="1239"/>
      <c r="AJ37" s="227" t="s">
        <v>340</v>
      </c>
      <c r="AK37" s="112"/>
    </row>
    <row r="38" spans="1:37" ht="12" customHeight="1" thickBot="1" x14ac:dyDescent="0.3">
      <c r="A38" s="135"/>
      <c r="B38" s="136" t="s">
        <v>343</v>
      </c>
      <c r="C38" s="118"/>
      <c r="D38" s="118"/>
      <c r="E38" s="137"/>
      <c r="F38" s="137"/>
      <c r="G38" s="118"/>
      <c r="H38" s="118"/>
      <c r="I38" s="137"/>
      <c r="J38" s="137"/>
      <c r="K38" s="138"/>
      <c r="L38" s="138"/>
      <c r="M38" s="137"/>
      <c r="N38" s="137"/>
      <c r="O38" s="137"/>
      <c r="P38" s="138"/>
      <c r="Q38" s="138"/>
      <c r="R38" s="137"/>
      <c r="S38" s="137"/>
      <c r="T38" s="118"/>
      <c r="U38" s="118"/>
      <c r="V38" s="118"/>
      <c r="W38" s="118"/>
      <c r="X38" s="137"/>
      <c r="Y38" s="137"/>
      <c r="Z38" s="137"/>
      <c r="AA38" s="139"/>
      <c r="AB38" s="1574" t="s">
        <v>409</v>
      </c>
      <c r="AC38" s="1575"/>
      <c r="AD38" s="1576"/>
      <c r="AE38" s="1574"/>
      <c r="AF38" s="1575"/>
      <c r="AG38" s="1575"/>
      <c r="AH38" s="1565" t="str">
        <f>'CARGAR datos'!L65</f>
        <v>-</v>
      </c>
      <c r="AI38" s="1566"/>
      <c r="AJ38" s="228" t="s">
        <v>340</v>
      </c>
      <c r="AK38" s="112"/>
    </row>
    <row r="39" spans="1:37" ht="12" customHeight="1" thickBot="1" x14ac:dyDescent="0.3">
      <c r="A39" s="1588" t="s">
        <v>344</v>
      </c>
      <c r="B39" s="1589"/>
      <c r="C39" s="1589"/>
      <c r="D39" s="1589"/>
      <c r="E39" s="1589"/>
      <c r="F39" s="1589"/>
      <c r="G39" s="1589"/>
      <c r="H39" s="1589"/>
      <c r="I39" s="1589"/>
      <c r="J39" s="1589"/>
      <c r="K39" s="1589"/>
      <c r="L39" s="1589"/>
      <c r="M39" s="1589"/>
      <c r="N39" s="1589"/>
      <c r="O39" s="1589"/>
      <c r="P39" s="1589"/>
      <c r="Q39" s="1589"/>
      <c r="R39" s="1589"/>
      <c r="S39" s="1589"/>
      <c r="T39" s="1589"/>
      <c r="U39" s="1589"/>
      <c r="V39" s="1589"/>
      <c r="W39" s="1589"/>
      <c r="X39" s="1589"/>
      <c r="Y39" s="1589"/>
      <c r="Z39" s="1589"/>
      <c r="AA39" s="1590"/>
      <c r="AB39" s="124"/>
      <c r="AC39" s="126"/>
      <c r="AD39" s="126"/>
      <c r="AE39" s="126"/>
      <c r="AF39" s="126"/>
      <c r="AG39" s="126"/>
      <c r="AH39" s="112"/>
      <c r="AI39" s="112"/>
      <c r="AJ39" s="114"/>
      <c r="AK39" s="112"/>
    </row>
    <row r="40" spans="1:37" ht="12" customHeight="1" thickBot="1" x14ac:dyDescent="0.3">
      <c r="A40" s="141"/>
      <c r="B40" s="142" t="s">
        <v>345</v>
      </c>
      <c r="C40" s="109"/>
      <c r="D40" s="109"/>
      <c r="E40" s="109"/>
      <c r="F40" s="109"/>
      <c r="G40" s="109"/>
      <c r="H40" s="109"/>
      <c r="I40" s="109"/>
      <c r="J40" s="143"/>
      <c r="K40" s="109"/>
      <c r="L40" s="109"/>
      <c r="M40" s="109"/>
      <c r="N40" s="109"/>
      <c r="O40" s="109"/>
      <c r="P40" s="109"/>
      <c r="Q40" s="109"/>
      <c r="R40" s="109"/>
      <c r="S40" s="140"/>
      <c r="T40" s="140"/>
      <c r="U40" s="140"/>
      <c r="V40" s="140"/>
      <c r="W40" s="140"/>
      <c r="X40" s="140"/>
      <c r="Y40" s="140"/>
      <c r="Z40" s="140"/>
      <c r="AA40" s="140"/>
      <c r="AB40" s="1571" t="s">
        <v>409</v>
      </c>
      <c r="AC40" s="1572"/>
      <c r="AD40" s="1573"/>
      <c r="AE40" s="1571"/>
      <c r="AF40" s="1572"/>
      <c r="AG40" s="1573"/>
      <c r="AH40" s="1593"/>
      <c r="AI40" s="1594"/>
      <c r="AJ40" s="224" t="s">
        <v>346</v>
      </c>
      <c r="AK40" s="112"/>
    </row>
    <row r="41" spans="1:37" ht="12" customHeight="1" thickBot="1" x14ac:dyDescent="0.3">
      <c r="A41" s="124"/>
      <c r="B41" s="144" t="s">
        <v>347</v>
      </c>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568" t="s">
        <v>409</v>
      </c>
      <c r="AC41" s="1569"/>
      <c r="AD41" s="1570"/>
      <c r="AE41" s="1568"/>
      <c r="AF41" s="1569"/>
      <c r="AG41" s="1569"/>
      <c r="AH41" s="1591"/>
      <c r="AI41" s="1592"/>
      <c r="AJ41" s="224" t="s">
        <v>346</v>
      </c>
      <c r="AK41" s="112"/>
    </row>
    <row r="42" spans="1:37" ht="12" customHeight="1" thickBot="1" x14ac:dyDescent="0.3">
      <c r="A42" s="124"/>
      <c r="B42" s="144" t="s">
        <v>348</v>
      </c>
      <c r="C42" s="126"/>
      <c r="D42" s="126"/>
      <c r="E42" s="126"/>
      <c r="F42" s="126"/>
      <c r="G42" s="126"/>
      <c r="H42" s="126"/>
      <c r="I42" s="126"/>
      <c r="J42" s="126"/>
      <c r="K42" s="126"/>
      <c r="L42" s="145"/>
      <c r="M42" s="145"/>
      <c r="N42" s="145"/>
      <c r="O42" s="145"/>
      <c r="P42" s="126"/>
      <c r="Q42" s="126"/>
      <c r="R42" s="126"/>
      <c r="S42" s="130"/>
      <c r="T42" s="130"/>
      <c r="U42" s="126"/>
      <c r="V42" s="126"/>
      <c r="W42" s="126"/>
      <c r="X42" s="130"/>
      <c r="Y42" s="130"/>
      <c r="Z42" s="130"/>
      <c r="AA42" s="126"/>
      <c r="AB42" s="1574" t="s">
        <v>409</v>
      </c>
      <c r="AC42" s="1575"/>
      <c r="AD42" s="1576"/>
      <c r="AE42" s="1574"/>
      <c r="AF42" s="1575"/>
      <c r="AG42" s="1575"/>
      <c r="AH42" s="1585">
        <f>'CARGAR datos'!D65</f>
        <v>8</v>
      </c>
      <c r="AI42" s="1586"/>
      <c r="AJ42" s="229" t="s">
        <v>346</v>
      </c>
      <c r="AK42" s="112"/>
    </row>
    <row r="43" spans="1:37" ht="12.75" customHeight="1" x14ac:dyDescent="0.25">
      <c r="A43" s="85"/>
      <c r="B43" s="86"/>
      <c r="C43" s="86"/>
      <c r="D43" s="86"/>
      <c r="E43" s="86"/>
      <c r="F43" s="86"/>
      <c r="G43" s="86"/>
      <c r="H43" s="86"/>
      <c r="I43" s="86"/>
      <c r="J43" s="86"/>
      <c r="K43" s="86"/>
      <c r="L43" s="86"/>
      <c r="M43" s="86"/>
      <c r="N43" s="86"/>
      <c r="O43" s="86"/>
      <c r="P43" s="86"/>
      <c r="Q43" s="86"/>
      <c r="R43" s="86"/>
      <c r="S43" s="86"/>
      <c r="T43" s="86"/>
      <c r="U43" s="86"/>
      <c r="V43" s="86"/>
      <c r="W43" s="86"/>
      <c r="X43" s="86"/>
      <c r="Y43" s="86"/>
      <c r="Z43" s="86"/>
      <c r="AA43" s="86"/>
      <c r="AB43" s="86"/>
      <c r="AC43" s="86"/>
      <c r="AD43" s="86"/>
      <c r="AE43" s="86"/>
      <c r="AF43" s="86"/>
      <c r="AG43" s="86"/>
      <c r="AH43" s="91"/>
      <c r="AI43" s="91"/>
      <c r="AJ43" s="93"/>
      <c r="AK43" s="91"/>
    </row>
    <row r="44" spans="1:37" ht="12.75" customHeight="1" x14ac:dyDescent="0.25">
      <c r="A44" s="92"/>
      <c r="B44" s="146"/>
      <c r="C44" s="91"/>
      <c r="D44" s="91"/>
      <c r="E44" s="91"/>
      <c r="F44" s="91"/>
      <c r="G44" s="91"/>
      <c r="H44" s="1587"/>
      <c r="I44" s="1230"/>
      <c r="J44" s="1230"/>
      <c r="K44" s="1230"/>
      <c r="L44" s="1230"/>
      <c r="M44" s="1230"/>
      <c r="N44" s="1230"/>
      <c r="O44" s="91"/>
      <c r="P44" s="91"/>
      <c r="Q44" s="91"/>
      <c r="R44" s="91"/>
      <c r="S44" s="91"/>
      <c r="T44" s="91"/>
      <c r="U44" s="91"/>
      <c r="V44" s="91"/>
      <c r="W44" s="91"/>
      <c r="X44" s="91"/>
      <c r="Y44" s="91"/>
      <c r="Z44" s="1230"/>
      <c r="AA44" s="1230"/>
      <c r="AB44" s="1230"/>
      <c r="AC44" s="1230"/>
      <c r="AD44" s="1230"/>
      <c r="AE44" s="1230"/>
      <c r="AF44" s="1230"/>
      <c r="AG44" s="1230"/>
      <c r="AH44" s="1230"/>
      <c r="AI44" s="1230"/>
      <c r="AJ44" s="1231"/>
      <c r="AK44" s="91"/>
    </row>
    <row r="45" spans="1:37" ht="12.75" customHeight="1" x14ac:dyDescent="0.25">
      <c r="A45" s="92"/>
      <c r="B45" s="91"/>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3"/>
      <c r="AK45" s="91"/>
    </row>
    <row r="46" spans="1:37" ht="12.75" customHeight="1" x14ac:dyDescent="0.25">
      <c r="A46" s="110"/>
      <c r="B46" s="112" t="s">
        <v>349</v>
      </c>
      <c r="C46" s="112"/>
      <c r="D46" s="112"/>
      <c r="E46" s="112"/>
      <c r="F46" s="1242" t="str">
        <f>'CARGAR datos'!D59</f>
        <v>-</v>
      </c>
      <c r="G46" s="1242"/>
      <c r="H46" s="1242"/>
      <c r="I46" s="1242"/>
      <c r="J46" s="1242"/>
      <c r="K46" s="1242"/>
      <c r="L46" s="112" t="s">
        <v>350</v>
      </c>
      <c r="M46" s="112"/>
      <c r="N46" s="112"/>
      <c r="O46" s="1242" t="str">
        <f>'CARGAR datos'!D61</f>
        <v>-</v>
      </c>
      <c r="P46" s="1242"/>
      <c r="Q46" s="1242"/>
      <c r="R46" s="1242"/>
      <c r="S46" s="1242"/>
      <c r="T46" s="112" t="s">
        <v>351</v>
      </c>
      <c r="U46" s="112"/>
      <c r="V46" s="112"/>
      <c r="W46" s="112"/>
      <c r="X46" s="1242" t="str">
        <f>'CARGAR datos'!D63</f>
        <v>-</v>
      </c>
      <c r="Y46" s="1242"/>
      <c r="Z46" s="1242"/>
      <c r="AA46" s="1242"/>
      <c r="AB46" s="1242"/>
      <c r="AC46" s="1242"/>
      <c r="AD46" s="1242"/>
      <c r="AE46" s="1242"/>
      <c r="AF46" s="1242"/>
      <c r="AG46" s="1242"/>
      <c r="AH46" s="112"/>
      <c r="AI46" s="112"/>
      <c r="AJ46" s="147"/>
      <c r="AK46" s="112"/>
    </row>
    <row r="47" spans="1:37" ht="12.75" customHeight="1" x14ac:dyDescent="0.25">
      <c r="A47" s="110"/>
      <c r="B47" s="112"/>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c r="AA47" s="112"/>
      <c r="AB47" s="112"/>
      <c r="AC47" s="112"/>
      <c r="AD47" s="112"/>
      <c r="AE47" s="112"/>
      <c r="AF47" s="112"/>
      <c r="AG47" s="112"/>
      <c r="AH47" s="112"/>
      <c r="AI47" s="112"/>
      <c r="AJ47" s="147"/>
      <c r="AK47" s="112"/>
    </row>
    <row r="48" spans="1:37" ht="12.75" customHeight="1" x14ac:dyDescent="0.25">
      <c r="A48" s="110"/>
      <c r="B48" s="112" t="s">
        <v>352</v>
      </c>
      <c r="C48" s="112"/>
      <c r="D48" s="112"/>
      <c r="E48" s="112"/>
      <c r="F48" s="1242" t="str">
        <f>'CARGAR datos'!L59</f>
        <v>-</v>
      </c>
      <c r="G48" s="1242"/>
      <c r="H48" s="1242"/>
      <c r="I48" s="1242"/>
      <c r="J48" s="1242"/>
      <c r="K48" s="1242"/>
      <c r="L48" s="112" t="s">
        <v>350</v>
      </c>
      <c r="M48" s="112"/>
      <c r="N48" s="112"/>
      <c r="O48" s="1242" t="str">
        <f>'CARGAR datos'!L61</f>
        <v>-</v>
      </c>
      <c r="P48" s="1242"/>
      <c r="Q48" s="1242"/>
      <c r="R48" s="1242"/>
      <c r="S48" s="1242"/>
      <c r="T48" s="112" t="s">
        <v>351</v>
      </c>
      <c r="U48" s="112"/>
      <c r="V48" s="112"/>
      <c r="W48" s="112"/>
      <c r="X48" s="1242" t="str">
        <f>'CARGAR datos'!L63</f>
        <v>-</v>
      </c>
      <c r="Y48" s="1242"/>
      <c r="Z48" s="1242"/>
      <c r="AA48" s="1242"/>
      <c r="AB48" s="1242"/>
      <c r="AC48" s="1242"/>
      <c r="AD48" s="1242"/>
      <c r="AE48" s="1242"/>
      <c r="AF48" s="1242"/>
      <c r="AG48" s="1242"/>
      <c r="AH48" s="148"/>
      <c r="AI48" s="148"/>
      <c r="AJ48" s="147"/>
      <c r="AK48" s="112"/>
    </row>
    <row r="49" spans="1:37" ht="12.75" customHeight="1" x14ac:dyDescent="0.25">
      <c r="A49" s="110"/>
      <c r="B49" s="149"/>
      <c r="C49" s="150"/>
      <c r="D49" s="150"/>
      <c r="E49" s="150"/>
      <c r="F49" s="150"/>
      <c r="G49" s="150"/>
      <c r="H49" s="15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1"/>
      <c r="AK49" s="112"/>
    </row>
    <row r="50" spans="1:37" ht="12.75" customHeight="1" x14ac:dyDescent="0.25">
      <c r="A50" s="152"/>
      <c r="B50" s="153" t="s">
        <v>79</v>
      </c>
      <c r="C50" s="154"/>
      <c r="D50" s="154"/>
      <c r="E50" s="154"/>
      <c r="F50" s="154"/>
      <c r="G50" s="154"/>
      <c r="H50" s="1245" t="str">
        <f>'CARGAR datos'!C54</f>
        <v>-</v>
      </c>
      <c r="I50" s="1245"/>
      <c r="J50" s="1245"/>
      <c r="K50" s="1245"/>
      <c r="L50" s="1245"/>
      <c r="M50" s="1245"/>
      <c r="N50" s="1245"/>
      <c r="O50" s="1245"/>
      <c r="P50" s="1245"/>
      <c r="Q50" s="1245"/>
      <c r="R50" s="1245"/>
      <c r="S50" s="1245"/>
      <c r="T50" s="1245"/>
      <c r="U50" s="1245"/>
      <c r="V50" s="1245"/>
      <c r="W50" s="1245"/>
      <c r="X50" s="1245"/>
      <c r="Y50" s="1245"/>
      <c r="Z50" s="1245"/>
      <c r="AA50" s="1245"/>
      <c r="AB50" s="1245"/>
      <c r="AC50" s="1245"/>
      <c r="AD50" s="1245"/>
      <c r="AE50" s="1245"/>
      <c r="AF50" s="1245"/>
      <c r="AG50" s="1245"/>
      <c r="AH50" s="1245"/>
      <c r="AI50" s="1245"/>
      <c r="AJ50" s="117"/>
      <c r="AK50" s="91"/>
    </row>
    <row r="51" spans="1:37" ht="12.75" customHeight="1" x14ac:dyDescent="0.25">
      <c r="A51" s="152"/>
      <c r="B51" s="154"/>
      <c r="C51" s="154"/>
      <c r="D51" s="154"/>
      <c r="E51" s="154"/>
      <c r="F51" s="154"/>
      <c r="G51" s="154"/>
      <c r="H51" s="1245"/>
      <c r="I51" s="1245"/>
      <c r="J51" s="1245"/>
      <c r="K51" s="1245"/>
      <c r="L51" s="1245"/>
      <c r="M51" s="1245"/>
      <c r="N51" s="1245"/>
      <c r="O51" s="1245"/>
      <c r="P51" s="1245"/>
      <c r="Q51" s="1245"/>
      <c r="R51" s="1245"/>
      <c r="S51" s="1245"/>
      <c r="T51" s="1245"/>
      <c r="U51" s="1245"/>
      <c r="V51" s="1245"/>
      <c r="W51" s="1245"/>
      <c r="X51" s="1245"/>
      <c r="Y51" s="1245"/>
      <c r="Z51" s="1245"/>
      <c r="AA51" s="1245"/>
      <c r="AB51" s="1245"/>
      <c r="AC51" s="1245"/>
      <c r="AD51" s="1245"/>
      <c r="AE51" s="1245"/>
      <c r="AF51" s="1245"/>
      <c r="AG51" s="1245"/>
      <c r="AH51" s="1245"/>
      <c r="AI51" s="1245"/>
      <c r="AJ51" s="117"/>
      <c r="AK51" s="91"/>
    </row>
    <row r="52" spans="1:37" ht="12.75" customHeight="1" x14ac:dyDescent="0.25">
      <c r="A52" s="152"/>
      <c r="B52" s="154"/>
      <c r="C52" s="154"/>
      <c r="D52" s="154"/>
      <c r="E52" s="154"/>
      <c r="F52" s="154"/>
      <c r="G52" s="154"/>
      <c r="H52" s="116"/>
      <c r="I52" s="116"/>
      <c r="J52" s="116"/>
      <c r="K52" s="116"/>
      <c r="L52" s="116"/>
      <c r="M52" s="116"/>
      <c r="N52" s="116"/>
      <c r="O52" s="116"/>
      <c r="P52" s="116"/>
      <c r="Q52" s="116"/>
      <c r="R52" s="116"/>
      <c r="S52" s="116"/>
      <c r="T52" s="116"/>
      <c r="U52" s="116"/>
      <c r="V52" s="116"/>
      <c r="W52" s="116"/>
      <c r="X52" s="116"/>
      <c r="Y52" s="116"/>
      <c r="Z52" s="116"/>
      <c r="AA52" s="116"/>
      <c r="AB52" s="116"/>
      <c r="AC52" s="116"/>
      <c r="AD52" s="116"/>
      <c r="AE52" s="116"/>
      <c r="AF52" s="116"/>
      <c r="AG52" s="116"/>
      <c r="AH52" s="116"/>
      <c r="AI52" s="116"/>
      <c r="AJ52" s="117"/>
      <c r="AK52" s="91"/>
    </row>
    <row r="53" spans="1:37" ht="12.75" customHeight="1" x14ac:dyDescent="0.25">
      <c r="A53" s="152"/>
      <c r="B53" s="91"/>
      <c r="C53" s="154"/>
      <c r="D53" s="154"/>
      <c r="E53" s="154"/>
      <c r="F53" s="154"/>
      <c r="G53" s="154"/>
      <c r="H53" s="154"/>
      <c r="I53" s="154"/>
      <c r="J53" s="154"/>
      <c r="K53" s="154"/>
      <c r="L53" s="154"/>
      <c r="M53" s="154"/>
      <c r="N53" s="154"/>
      <c r="O53" s="154"/>
      <c r="P53" s="154"/>
      <c r="Q53" s="154"/>
      <c r="R53" s="154"/>
      <c r="S53" s="154"/>
      <c r="T53" s="154"/>
      <c r="U53" s="154"/>
      <c r="V53" s="154"/>
      <c r="W53" s="154"/>
      <c r="X53" s="154"/>
      <c r="Y53" s="154"/>
      <c r="Z53" s="154"/>
      <c r="AA53" s="154"/>
      <c r="AB53" s="154"/>
      <c r="AC53" s="154"/>
      <c r="AD53" s="154"/>
      <c r="AE53" s="154"/>
      <c r="AF53" s="154"/>
      <c r="AG53" s="154"/>
      <c r="AH53" s="154"/>
      <c r="AI53" s="154"/>
      <c r="AJ53" s="117"/>
      <c r="AK53" s="91"/>
    </row>
    <row r="54" spans="1:37" ht="12.75" customHeight="1" x14ac:dyDescent="0.25">
      <c r="A54" s="152"/>
      <c r="B54" s="91"/>
      <c r="C54" s="154"/>
      <c r="D54" s="154"/>
      <c r="E54" s="154"/>
      <c r="F54" s="154"/>
      <c r="G54" s="154"/>
      <c r="H54" s="154"/>
      <c r="I54" s="154"/>
      <c r="J54" s="154"/>
      <c r="K54" s="154"/>
      <c r="L54" s="154"/>
      <c r="M54" s="154"/>
      <c r="N54" s="154"/>
      <c r="O54" s="154"/>
      <c r="P54" s="154"/>
      <c r="Q54" s="154"/>
      <c r="R54" s="154"/>
      <c r="S54" s="154"/>
      <c r="T54" s="154"/>
      <c r="U54" s="154"/>
      <c r="V54" s="154"/>
      <c r="W54" s="154"/>
      <c r="X54" s="154"/>
      <c r="Y54" s="154"/>
      <c r="Z54" s="154"/>
      <c r="AA54" s="154"/>
      <c r="AB54" s="154"/>
      <c r="AC54" s="154"/>
      <c r="AD54" s="154"/>
      <c r="AE54" s="154"/>
      <c r="AF54" s="154"/>
      <c r="AG54" s="154"/>
      <c r="AH54" s="154"/>
      <c r="AI54" s="154"/>
      <c r="AJ54" s="117"/>
      <c r="AK54" s="91"/>
    </row>
    <row r="55" spans="1:37" ht="12.75" customHeight="1" x14ac:dyDescent="0.25">
      <c r="A55" s="92"/>
      <c r="B55" s="98" t="s">
        <v>718</v>
      </c>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3"/>
      <c r="AK55" s="91"/>
    </row>
    <row r="56" spans="1:37" ht="12.75" customHeight="1" x14ac:dyDescent="0.25">
      <c r="A56" s="92"/>
      <c r="B56" s="386" t="s">
        <v>603</v>
      </c>
      <c r="C56" s="91"/>
      <c r="D56" s="91"/>
      <c r="E56" s="91"/>
      <c r="F56" s="91"/>
      <c r="G56" s="91"/>
      <c r="H56" s="91"/>
      <c r="I56" s="91"/>
      <c r="J56" s="91"/>
      <c r="K56" s="9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3"/>
      <c r="AK56" s="91"/>
    </row>
    <row r="57" spans="1:37" ht="12.75" customHeight="1" x14ac:dyDescent="0.25">
      <c r="A57" s="92"/>
      <c r="B57" s="386" t="s">
        <v>604</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3"/>
      <c r="AK57" s="91"/>
    </row>
    <row r="58" spans="1:37" ht="12.75" customHeight="1" x14ac:dyDescent="0.25">
      <c r="A58" s="92"/>
      <c r="B58" s="91"/>
      <c r="C58" s="91"/>
      <c r="D58" s="91"/>
      <c r="E58" s="91"/>
      <c r="F58" s="91"/>
      <c r="G58" s="91"/>
      <c r="H58" s="91"/>
      <c r="I58" s="91"/>
      <c r="J58" s="91"/>
      <c r="K58" s="91"/>
      <c r="L58" s="91"/>
      <c r="M58" s="91"/>
      <c r="N58" s="91"/>
      <c r="O58" s="91"/>
      <c r="P58" s="91"/>
      <c r="Q58" s="91"/>
      <c r="R58" s="91"/>
      <c r="S58" s="91"/>
      <c r="T58" s="91"/>
      <c r="U58" s="91"/>
      <c r="V58" s="91"/>
      <c r="W58" s="91"/>
      <c r="X58" s="91"/>
      <c r="Y58" s="91"/>
      <c r="Z58" s="91"/>
      <c r="AA58" s="91"/>
      <c r="AB58" s="91"/>
      <c r="AC58" s="91"/>
      <c r="AD58" s="91"/>
      <c r="AE58" s="91"/>
      <c r="AF58" s="91"/>
      <c r="AG58" s="91"/>
      <c r="AH58" s="91"/>
      <c r="AI58" s="91"/>
      <c r="AJ58" s="93"/>
      <c r="AK58" s="91"/>
    </row>
    <row r="59" spans="1:37" ht="12.75" customHeight="1" x14ac:dyDescent="0.25">
      <c r="A59" s="92"/>
      <c r="B59" s="91"/>
      <c r="C59" s="91"/>
      <c r="D59" s="91"/>
      <c r="E59" s="91"/>
      <c r="F59" s="91"/>
      <c r="G59" s="91"/>
      <c r="H59" s="91"/>
      <c r="I59" s="91"/>
      <c r="J59" s="91"/>
      <c r="K59" s="91"/>
      <c r="L59" s="91"/>
      <c r="M59" s="91"/>
      <c r="N59" s="91"/>
      <c r="O59" s="91"/>
      <c r="P59" s="91"/>
      <c r="Q59" s="91"/>
      <c r="R59" s="91"/>
      <c r="S59" s="91"/>
      <c r="T59" s="91"/>
      <c r="U59" s="91"/>
      <c r="V59" s="91"/>
      <c r="W59" s="91"/>
      <c r="X59" s="91"/>
      <c r="Y59" s="91"/>
      <c r="Z59" s="91"/>
      <c r="AA59" s="91"/>
      <c r="AB59" s="91"/>
      <c r="AC59" s="91"/>
      <c r="AD59" s="91"/>
      <c r="AE59" s="91"/>
      <c r="AF59" s="91"/>
      <c r="AG59" s="91"/>
      <c r="AH59" s="91"/>
      <c r="AI59" s="91"/>
      <c r="AJ59" s="93"/>
      <c r="AK59" s="91"/>
    </row>
    <row r="60" spans="1:37" ht="12.75" customHeight="1" thickBot="1" x14ac:dyDescent="0.3">
      <c r="A60" s="95"/>
      <c r="B60" s="96"/>
      <c r="C60" s="96"/>
      <c r="D60" s="96"/>
      <c r="E60" s="96"/>
      <c r="F60" s="96"/>
      <c r="G60" s="96"/>
      <c r="H60" s="96"/>
      <c r="I60" s="96"/>
      <c r="J60" s="96"/>
      <c r="K60" s="96"/>
      <c r="L60" s="96"/>
      <c r="M60" s="96"/>
      <c r="N60" s="96"/>
      <c r="O60" s="96"/>
      <c r="P60" s="96"/>
      <c r="Q60" s="96"/>
      <c r="R60" s="96"/>
      <c r="S60" s="96"/>
      <c r="T60" s="96"/>
      <c r="U60" s="96"/>
      <c r="V60" s="96"/>
      <c r="W60" s="96"/>
      <c r="X60" s="96"/>
      <c r="Y60" s="96"/>
      <c r="Z60" s="96"/>
      <c r="AA60" s="96"/>
      <c r="AB60" s="96"/>
      <c r="AC60" s="96"/>
      <c r="AD60" s="96"/>
      <c r="AE60" s="96"/>
      <c r="AF60" s="96"/>
      <c r="AG60" s="96"/>
      <c r="AH60" s="96"/>
      <c r="AI60" s="96"/>
      <c r="AJ60" s="97"/>
      <c r="AK60" s="91"/>
    </row>
    <row r="61" spans="1:37" ht="12.75" customHeight="1" x14ac:dyDescent="0.25">
      <c r="A61" s="1238" t="s">
        <v>301</v>
      </c>
      <c r="B61" s="1239"/>
      <c r="C61" s="1239"/>
      <c r="D61" s="1239"/>
      <c r="E61" s="1239"/>
      <c r="F61" s="1239"/>
      <c r="G61" s="1239"/>
      <c r="H61" s="1239"/>
      <c r="I61" s="1240"/>
      <c r="J61" s="1238" t="s">
        <v>302</v>
      </c>
      <c r="K61" s="1239"/>
      <c r="L61" s="1239"/>
      <c r="M61" s="1239"/>
      <c r="N61" s="1239"/>
      <c r="O61" s="1239"/>
      <c r="P61" s="1239"/>
      <c r="Q61" s="1239"/>
      <c r="R61" s="1240"/>
      <c r="S61" s="1238" t="s">
        <v>304</v>
      </c>
      <c r="T61" s="1239"/>
      <c r="U61" s="1239"/>
      <c r="V61" s="1239"/>
      <c r="W61" s="1239"/>
      <c r="X61" s="1239"/>
      <c r="Y61" s="1239"/>
      <c r="Z61" s="1239"/>
      <c r="AA61" s="1240"/>
      <c r="AB61" s="1238" t="s">
        <v>303</v>
      </c>
      <c r="AC61" s="1239"/>
      <c r="AD61" s="1239"/>
      <c r="AE61" s="1239"/>
      <c r="AF61" s="1239"/>
      <c r="AG61" s="1239"/>
      <c r="AH61" s="1239"/>
      <c r="AI61" s="1239"/>
      <c r="AJ61" s="1240"/>
      <c r="AK61" s="91"/>
    </row>
    <row r="62" spans="1:37" ht="12.75" customHeight="1" x14ac:dyDescent="0.25">
      <c r="A62" s="1241"/>
      <c r="B62" s="1242"/>
      <c r="C62" s="1242"/>
      <c r="D62" s="1242"/>
      <c r="E62" s="1242"/>
      <c r="F62" s="1242"/>
      <c r="G62" s="1242"/>
      <c r="H62" s="1242"/>
      <c r="I62" s="1243"/>
      <c r="J62" s="1241"/>
      <c r="K62" s="1242"/>
      <c r="L62" s="1242"/>
      <c r="M62" s="1242"/>
      <c r="N62" s="1242"/>
      <c r="O62" s="1242"/>
      <c r="P62" s="1242"/>
      <c r="Q62" s="1242"/>
      <c r="R62" s="1243"/>
      <c r="S62" s="1241"/>
      <c r="T62" s="1242"/>
      <c r="U62" s="1242"/>
      <c r="V62" s="1242"/>
      <c r="W62" s="1242"/>
      <c r="X62" s="1242"/>
      <c r="Y62" s="1242"/>
      <c r="Z62" s="1242"/>
      <c r="AA62" s="1243"/>
      <c r="AB62" s="1241"/>
      <c r="AC62" s="1242"/>
      <c r="AD62" s="1242"/>
      <c r="AE62" s="1242"/>
      <c r="AF62" s="1242"/>
      <c r="AG62" s="1242"/>
      <c r="AH62" s="1242"/>
      <c r="AI62" s="1242"/>
      <c r="AJ62" s="1243"/>
      <c r="AK62" s="91"/>
    </row>
    <row r="63" spans="1:37" ht="12.75" customHeight="1" x14ac:dyDescent="0.25">
      <c r="A63" s="1255">
        <f>'CARGAR datos'!I10</f>
        <v>0</v>
      </c>
      <c r="B63" s="1256"/>
      <c r="C63" s="1256"/>
      <c r="D63" s="1256"/>
      <c r="E63" s="1256"/>
      <c r="F63" s="1256"/>
      <c r="G63" s="1256"/>
      <c r="H63" s="1256"/>
      <c r="I63" s="1257"/>
      <c r="J63" s="1255">
        <f>'CARGAR datos'!L10</f>
        <v>0</v>
      </c>
      <c r="K63" s="1256"/>
      <c r="L63" s="1256"/>
      <c r="M63" s="1256"/>
      <c r="N63" s="1256"/>
      <c r="O63" s="1256"/>
      <c r="P63" s="1256"/>
      <c r="Q63" s="1256"/>
      <c r="R63" s="1257"/>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255"/>
      <c r="B64" s="1256"/>
      <c r="C64" s="1256"/>
      <c r="D64" s="1256"/>
      <c r="E64" s="1256"/>
      <c r="F64" s="1256"/>
      <c r="G64" s="1256"/>
      <c r="H64" s="1256"/>
      <c r="I64" s="1257"/>
      <c r="J64" s="1255"/>
      <c r="K64" s="1256"/>
      <c r="L64" s="1256"/>
      <c r="M64" s="1256"/>
      <c r="N64" s="1256"/>
      <c r="O64" s="1256"/>
      <c r="P64" s="1256"/>
      <c r="Q64" s="1256"/>
      <c r="R64" s="1257"/>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255"/>
      <c r="B65" s="1256"/>
      <c r="C65" s="1256"/>
      <c r="D65" s="1256"/>
      <c r="E65" s="1256"/>
      <c r="F65" s="1256"/>
      <c r="G65" s="1256"/>
      <c r="H65" s="1256"/>
      <c r="I65" s="1257"/>
      <c r="J65" s="1255"/>
      <c r="K65" s="1256"/>
      <c r="L65" s="1256"/>
      <c r="M65" s="1256"/>
      <c r="N65" s="1256"/>
      <c r="O65" s="1256"/>
      <c r="P65" s="1256"/>
      <c r="Q65" s="1256"/>
      <c r="R65" s="1257"/>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1255"/>
      <c r="B66" s="1256"/>
      <c r="C66" s="1256"/>
      <c r="D66" s="1256"/>
      <c r="E66" s="1256"/>
      <c r="F66" s="1256"/>
      <c r="G66" s="1256"/>
      <c r="H66" s="1256"/>
      <c r="I66" s="1257"/>
      <c r="J66" s="1255"/>
      <c r="K66" s="1256"/>
      <c r="L66" s="1256"/>
      <c r="M66" s="1256"/>
      <c r="N66" s="1256"/>
      <c r="O66" s="1256"/>
      <c r="P66" s="1256"/>
      <c r="Q66" s="1256"/>
      <c r="R66" s="1257"/>
      <c r="S66" s="92"/>
      <c r="T66" s="91"/>
      <c r="U66" s="91"/>
      <c r="V66" s="91"/>
      <c r="W66" s="91"/>
      <c r="X66" s="91"/>
      <c r="Y66" s="91"/>
      <c r="Z66" s="91"/>
      <c r="AA66" s="93"/>
      <c r="AB66" s="92"/>
      <c r="AC66" s="91"/>
      <c r="AD66" s="91"/>
      <c r="AE66" s="91"/>
      <c r="AF66" s="91"/>
      <c r="AG66" s="91"/>
      <c r="AH66" s="91"/>
      <c r="AI66" s="91"/>
      <c r="AJ66" s="93"/>
      <c r="AK66" s="91"/>
    </row>
    <row r="67" spans="1:37" ht="12.75" customHeight="1" x14ac:dyDescent="0.25">
      <c r="A67" s="1255"/>
      <c r="B67" s="1256"/>
      <c r="C67" s="1256"/>
      <c r="D67" s="1256"/>
      <c r="E67" s="1256"/>
      <c r="F67" s="1256"/>
      <c r="G67" s="1256"/>
      <c r="H67" s="1256"/>
      <c r="I67" s="1257"/>
      <c r="J67" s="1255"/>
      <c r="K67" s="1256"/>
      <c r="L67" s="1256"/>
      <c r="M67" s="1256"/>
      <c r="N67" s="1256"/>
      <c r="O67" s="1256"/>
      <c r="P67" s="1256"/>
      <c r="Q67" s="1256"/>
      <c r="R67" s="1257"/>
      <c r="S67" s="92"/>
      <c r="T67" s="91"/>
      <c r="U67" s="91"/>
      <c r="V67" s="91"/>
      <c r="W67" s="91"/>
      <c r="X67" s="91"/>
      <c r="Y67" s="91"/>
      <c r="Z67" s="91"/>
      <c r="AA67" s="93"/>
      <c r="AB67" s="92"/>
      <c r="AC67" s="91"/>
      <c r="AD67" s="91"/>
      <c r="AE67" s="91"/>
      <c r="AF67" s="91"/>
      <c r="AG67" s="91"/>
      <c r="AH67" s="91"/>
      <c r="AI67" s="91"/>
      <c r="AJ67" s="93"/>
      <c r="AK67" s="91"/>
    </row>
    <row r="68" spans="1:37" ht="12.75" customHeight="1" x14ac:dyDescent="0.25">
      <c r="A68" s="1250" t="str">
        <f>'CARGAR datos'!E19</f>
        <v>-</v>
      </c>
      <c r="B68" s="1251"/>
      <c r="C68" s="1251"/>
      <c r="D68" s="1251"/>
      <c r="E68" s="1251"/>
      <c r="F68" s="1251"/>
      <c r="G68" s="1251"/>
      <c r="H68" s="1251"/>
      <c r="I68" s="1252"/>
      <c r="J68" s="1596" t="str">
        <f>'CARGAR datos'!E8</f>
        <v>-</v>
      </c>
      <c r="K68" s="1251"/>
      <c r="L68" s="1251"/>
      <c r="M68" s="1251"/>
      <c r="N68" s="1251"/>
      <c r="O68" s="1251"/>
      <c r="P68" s="1251"/>
      <c r="Q68" s="1251"/>
      <c r="R68" s="1252"/>
      <c r="S68" s="92"/>
      <c r="T68" s="91"/>
      <c r="U68" s="91"/>
      <c r="V68" s="91"/>
      <c r="W68" s="91"/>
      <c r="X68" s="91"/>
      <c r="Y68" s="91"/>
      <c r="Z68" s="91"/>
      <c r="AA68" s="93"/>
      <c r="AB68" s="92"/>
      <c r="AC68" s="91"/>
      <c r="AD68" s="91"/>
      <c r="AE68" s="91"/>
      <c r="AF68" s="91"/>
      <c r="AG68" s="91"/>
      <c r="AH68" s="91"/>
      <c r="AI68" s="91"/>
      <c r="AJ68" s="93"/>
      <c r="AK68" s="91"/>
    </row>
    <row r="69" spans="1:37" ht="12.75" customHeight="1" x14ac:dyDescent="0.25">
      <c r="A69" s="92"/>
      <c r="B69" s="91"/>
      <c r="C69" s="1247" t="str">
        <f>'CARGAR datos'!E25</f>
        <v>-</v>
      </c>
      <c r="D69" s="1247"/>
      <c r="E69" s="1247"/>
      <c r="F69" s="1247"/>
      <c r="G69" s="1247"/>
      <c r="H69" s="91"/>
      <c r="I69" s="93"/>
      <c r="J69" s="106"/>
      <c r="K69" s="1248" t="str">
        <f>'CARGAR datos'!E10</f>
        <v>-</v>
      </c>
      <c r="L69" s="1248"/>
      <c r="M69" s="1248"/>
      <c r="N69" s="1248"/>
      <c r="O69" s="1248"/>
      <c r="P69" s="1248"/>
      <c r="Q69" s="1248"/>
      <c r="R69" s="108"/>
      <c r="S69" s="92"/>
      <c r="T69" s="91"/>
      <c r="U69" s="91"/>
      <c r="V69" s="91"/>
      <c r="W69" s="91"/>
      <c r="X69" s="91"/>
      <c r="Y69" s="91"/>
      <c r="Z69" s="91"/>
      <c r="AA69" s="93"/>
      <c r="AB69" s="92"/>
      <c r="AC69" s="91"/>
      <c r="AD69" s="91"/>
      <c r="AE69" s="91"/>
      <c r="AF69" s="91"/>
      <c r="AG69" s="91"/>
      <c r="AH69" s="91"/>
      <c r="AI69" s="91"/>
      <c r="AJ69" s="93"/>
      <c r="AK69" s="91"/>
    </row>
    <row r="70" spans="1:37" ht="12.75" customHeight="1" thickBot="1" x14ac:dyDescent="0.3">
      <c r="A70" s="95"/>
      <c r="B70" s="119" t="s">
        <v>305</v>
      </c>
      <c r="C70" s="96"/>
      <c r="D70" s="96"/>
      <c r="E70" s="1249">
        <f>'CARGAR datos'!Z25</f>
        <v>46204</v>
      </c>
      <c r="F70" s="1246"/>
      <c r="G70" s="1246"/>
      <c r="H70" s="1246"/>
      <c r="I70" s="97"/>
      <c r="J70" s="95"/>
      <c r="K70" s="119" t="s">
        <v>305</v>
      </c>
      <c r="L70" s="96"/>
      <c r="M70" s="96"/>
      <c r="N70" s="1249">
        <f>'CARGAR datos'!Z25</f>
        <v>46204</v>
      </c>
      <c r="O70" s="1246"/>
      <c r="P70" s="1246"/>
      <c r="Q70" s="1246"/>
      <c r="R70" s="97"/>
      <c r="S70" s="95"/>
      <c r="T70" s="119" t="s">
        <v>305</v>
      </c>
      <c r="U70" s="96"/>
      <c r="V70" s="96"/>
      <c r="W70" s="1595"/>
      <c r="X70" s="1595"/>
      <c r="Y70" s="1595"/>
      <c r="Z70" s="1595"/>
      <c r="AA70" s="97"/>
      <c r="AB70" s="95"/>
      <c r="AC70" s="119" t="s">
        <v>305</v>
      </c>
      <c r="AD70" s="96"/>
      <c r="AE70" s="96"/>
      <c r="AF70" s="1246"/>
      <c r="AG70" s="1246"/>
      <c r="AH70" s="1246"/>
      <c r="AI70" s="1246"/>
      <c r="AJ70" s="97"/>
      <c r="AK70" s="91"/>
    </row>
    <row r="71" spans="1:37" x14ac:dyDescent="0.25">
      <c r="A71" s="91"/>
      <c r="B71" s="91"/>
      <c r="C71" s="91"/>
      <c r="D71" s="91"/>
      <c r="E71" s="91"/>
      <c r="F71" s="91"/>
      <c r="G71" s="91"/>
      <c r="H71" s="91"/>
      <c r="I71" s="91"/>
      <c r="J71" s="91"/>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row>
  </sheetData>
  <sheetProtection algorithmName="SHA-512" hashValue="bnYDkYe2zJ9jGKri6O4xN7/MAeBtHYAKpguWq6VUM8NxOkQH/QZ2GQDyiAMTVxnRflzt8q9OuwyCQXHhU6h2wA==" saltValue="JiDcJM0EGSi/HvDxT9+QzQ==" spinCount="100000" sheet="1" selectLockedCells="1"/>
  <mergeCells count="115">
    <mergeCell ref="W70:Z70"/>
    <mergeCell ref="AF70:AI70"/>
    <mergeCell ref="C69:G69"/>
    <mergeCell ref="K69:Q69"/>
    <mergeCell ref="E70:H70"/>
    <mergeCell ref="N70:Q70"/>
    <mergeCell ref="F48:K48"/>
    <mergeCell ref="O48:S48"/>
    <mergeCell ref="X48:AG48"/>
    <mergeCell ref="H50:AI51"/>
    <mergeCell ref="A61:I62"/>
    <mergeCell ref="J61:R62"/>
    <mergeCell ref="S61:AA62"/>
    <mergeCell ref="AB61:AJ62"/>
    <mergeCell ref="A68:I68"/>
    <mergeCell ref="J68:R68"/>
    <mergeCell ref="J63:R67"/>
    <mergeCell ref="A63:I67"/>
    <mergeCell ref="AB42:AD42"/>
    <mergeCell ref="AE42:AG42"/>
    <mergeCell ref="AH42:AI42"/>
    <mergeCell ref="H44:N44"/>
    <mergeCell ref="Z44:AJ44"/>
    <mergeCell ref="F46:K46"/>
    <mergeCell ref="O46:S46"/>
    <mergeCell ref="X46:AG46"/>
    <mergeCell ref="A39:AA39"/>
    <mergeCell ref="AB40:AD40"/>
    <mergeCell ref="AE40:AG40"/>
    <mergeCell ref="AH41:AI41"/>
    <mergeCell ref="AB41:AD41"/>
    <mergeCell ref="AE41:AG41"/>
    <mergeCell ref="AH40:AI40"/>
    <mergeCell ref="AB37:AD37"/>
    <mergeCell ref="AE37:AG37"/>
    <mergeCell ref="AH37:AI37"/>
    <mergeCell ref="AB38:AD38"/>
    <mergeCell ref="AE38:AG38"/>
    <mergeCell ref="AH38:AI38"/>
    <mergeCell ref="AB35:AD35"/>
    <mergeCell ref="AE35:AG35"/>
    <mergeCell ref="AH35:AI35"/>
    <mergeCell ref="AB36:AD36"/>
    <mergeCell ref="AE36:AG36"/>
    <mergeCell ref="AH36:AI36"/>
    <mergeCell ref="AC32:AF32"/>
    <mergeCell ref="AG32:AJ32"/>
    <mergeCell ref="A33:AA34"/>
    <mergeCell ref="AB33:AG33"/>
    <mergeCell ref="AH33:AJ34"/>
    <mergeCell ref="AB34:AD34"/>
    <mergeCell ref="AE34:AG34"/>
    <mergeCell ref="AC28:AF28"/>
    <mergeCell ref="AG28:AJ28"/>
    <mergeCell ref="A29:AJ29"/>
    <mergeCell ref="AC30:AF30"/>
    <mergeCell ref="AG30:AJ30"/>
    <mergeCell ref="AC31:AF31"/>
    <mergeCell ref="AG31:AJ31"/>
    <mergeCell ref="AC25:AF25"/>
    <mergeCell ref="AG25:AJ25"/>
    <mergeCell ref="AC26:AF26"/>
    <mergeCell ref="AG26:AJ26"/>
    <mergeCell ref="AC27:AF27"/>
    <mergeCell ref="AG27:AJ27"/>
    <mergeCell ref="AC21:AF21"/>
    <mergeCell ref="AG21:AJ21"/>
    <mergeCell ref="A22:AJ22"/>
    <mergeCell ref="AC23:AF23"/>
    <mergeCell ref="AG23:AJ23"/>
    <mergeCell ref="AC24:AF24"/>
    <mergeCell ref="AG24:AJ24"/>
    <mergeCell ref="AC18:AF18"/>
    <mergeCell ref="AG18:AJ18"/>
    <mergeCell ref="AC19:AF19"/>
    <mergeCell ref="AG19:AJ19"/>
    <mergeCell ref="AC20:AF20"/>
    <mergeCell ref="AG20:AJ20"/>
    <mergeCell ref="AC15:AF15"/>
    <mergeCell ref="AG15:AJ15"/>
    <mergeCell ref="AC16:AF16"/>
    <mergeCell ref="AG16:AJ16"/>
    <mergeCell ref="AC17:AF17"/>
    <mergeCell ref="AG17:AJ17"/>
    <mergeCell ref="A12:AB13"/>
    <mergeCell ref="AC12:AJ12"/>
    <mergeCell ref="AC13:AF13"/>
    <mergeCell ref="AG13:AJ13"/>
    <mergeCell ref="AC14:AF14"/>
    <mergeCell ref="AG14:AJ14"/>
    <mergeCell ref="J10:K10"/>
    <mergeCell ref="L10:W10"/>
    <mergeCell ref="Y10:AJ10"/>
    <mergeCell ref="J11:O11"/>
    <mergeCell ref="P11:R11"/>
    <mergeCell ref="W11:Y11"/>
    <mergeCell ref="AB11:AE11"/>
    <mergeCell ref="L8:AF8"/>
    <mergeCell ref="AH8:AJ8"/>
    <mergeCell ref="J9:K9"/>
    <mergeCell ref="L9:O9"/>
    <mergeCell ref="P9:T9"/>
    <mergeCell ref="U9:X9"/>
    <mergeCell ref="Y9:AA9"/>
    <mergeCell ref="AB9:AE9"/>
    <mergeCell ref="A1:I11"/>
    <mergeCell ref="J1:S1"/>
    <mergeCell ref="T1:AJ1"/>
    <mergeCell ref="J2:AJ3"/>
    <mergeCell ref="J4:AJ5"/>
    <mergeCell ref="M7:N7"/>
    <mergeCell ref="Q7:R7"/>
    <mergeCell ref="V7:W7"/>
    <mergeCell ref="AA7:AB7"/>
    <mergeCell ref="AE7:AJ7"/>
  </mergeCells>
  <conditionalFormatting sqref="E70:H70">
    <cfRule type="cellIs" dxfId="37" priority="2" stopIfTrue="1" operator="equal">
      <formula>#REF!</formula>
    </cfRule>
  </conditionalFormatting>
  <conditionalFormatting sqref="M7:N7 Q7:R7 V7:W7 AA7:AB7 AE7 L8 Y9 W11 AB11 A63 A68 J68 C69:G69 K69:Q69">
    <cfRule type="cellIs" dxfId="36" priority="3" stopIfTrue="1" operator="equal">
      <formula>0</formula>
    </cfRule>
  </conditionalFormatting>
  <conditionalFormatting sqref="N70:Q70">
    <cfRule type="cellIs" dxfId="35" priority="1" stopIfTrue="1" operator="equal">
      <formula>#REF!</formula>
    </cfRule>
  </conditionalFormatting>
  <printOptions horizontalCentered="1" verticalCentered="1"/>
  <pageMargins left="0.59055118110236227" right="0.23622047244094491" top="0.51181102362204722" bottom="0.62992125984251968" header="0.43307086614173229" footer="0.31496062992125984"/>
  <pageSetup paperSize="9" scale="9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E3443-C2A8-4099-841A-84FC4535786F}">
  <sheetPr codeName="Hoja7">
    <tabColor rgb="FF92D050"/>
    <pageSetUpPr fitToPage="1"/>
  </sheetPr>
  <dimension ref="A1:AK69"/>
  <sheetViews>
    <sheetView showGridLines="0" showRowColHeaders="0" showZeros="0" showRuler="0" view="pageLayout" topLeftCell="A31" zoomScaleNormal="100" workbookViewId="0">
      <selection activeCell="J6" sqref="J6:AJ8"/>
    </sheetView>
  </sheetViews>
  <sheetFormatPr baseColWidth="10" defaultRowHeight="15" x14ac:dyDescent="0.25"/>
  <cols>
    <col min="1" max="36" width="2.7109375" customWidth="1"/>
  </cols>
  <sheetData>
    <row r="1" spans="1:37" ht="12.95" customHeight="1" thickBot="1" x14ac:dyDescent="0.3">
      <c r="A1" s="1197"/>
      <c r="B1" s="1198"/>
      <c r="C1" s="1198"/>
      <c r="D1" s="1198"/>
      <c r="E1" s="1198"/>
      <c r="F1" s="1198"/>
      <c r="G1" s="1198"/>
      <c r="H1" s="1198"/>
      <c r="I1" s="1199"/>
      <c r="J1" s="1206"/>
      <c r="K1" s="1207"/>
      <c r="L1" s="1207"/>
      <c r="M1" s="1207"/>
      <c r="N1" s="1207"/>
      <c r="O1" s="1207"/>
      <c r="P1" s="1207"/>
      <c r="Q1" s="1207"/>
      <c r="R1" s="1207"/>
      <c r="S1" s="1208"/>
      <c r="T1" s="1209" t="s">
        <v>353</v>
      </c>
      <c r="U1" s="1207"/>
      <c r="V1" s="1207"/>
      <c r="W1" s="1207"/>
      <c r="X1" s="1207"/>
      <c r="Y1" s="1207"/>
      <c r="Z1" s="1207"/>
      <c r="AA1" s="1207"/>
      <c r="AB1" s="1207"/>
      <c r="AC1" s="1207"/>
      <c r="AD1" s="1207"/>
      <c r="AE1" s="1207"/>
      <c r="AF1" s="1207"/>
      <c r="AG1" s="1207"/>
      <c r="AH1" s="1207"/>
      <c r="AI1" s="1207"/>
      <c r="AJ1" s="1208"/>
      <c r="AK1" s="91"/>
    </row>
    <row r="2" spans="1:37" ht="12.95" customHeight="1" x14ac:dyDescent="0.25">
      <c r="A2" s="1200"/>
      <c r="B2" s="1201"/>
      <c r="C2" s="1201"/>
      <c r="D2" s="1201"/>
      <c r="E2" s="1201"/>
      <c r="F2" s="1201"/>
      <c r="G2" s="1201"/>
      <c r="H2" s="1201"/>
      <c r="I2" s="1202"/>
      <c r="J2" s="935" t="s">
        <v>252</v>
      </c>
      <c r="K2" s="1210"/>
      <c r="L2" s="1210"/>
      <c r="M2" s="1210"/>
      <c r="N2" s="1210"/>
      <c r="O2" s="1210"/>
      <c r="P2" s="1210"/>
      <c r="Q2" s="1210"/>
      <c r="R2" s="1210"/>
      <c r="S2" s="1210"/>
      <c r="T2" s="1210"/>
      <c r="U2" s="1210"/>
      <c r="V2" s="1210"/>
      <c r="W2" s="1210"/>
      <c r="X2" s="1210"/>
      <c r="Y2" s="1210"/>
      <c r="Z2" s="1210"/>
      <c r="AA2" s="1210"/>
      <c r="AB2" s="1210"/>
      <c r="AC2" s="1210"/>
      <c r="AD2" s="1210"/>
      <c r="AE2" s="1210"/>
      <c r="AF2" s="1210"/>
      <c r="AG2" s="1210"/>
      <c r="AH2" s="1210"/>
      <c r="AI2" s="1210"/>
      <c r="AJ2" s="1211"/>
      <c r="AK2" s="94"/>
    </row>
    <row r="3" spans="1:37" ht="12.95" customHeight="1" x14ac:dyDescent="0.25">
      <c r="A3" s="1200"/>
      <c r="B3" s="1201"/>
      <c r="C3" s="1201"/>
      <c r="D3" s="1201"/>
      <c r="E3" s="1201"/>
      <c r="F3" s="1201"/>
      <c r="G3" s="1201"/>
      <c r="H3" s="1201"/>
      <c r="I3" s="1202"/>
      <c r="J3" s="1212"/>
      <c r="K3" s="1213"/>
      <c r="L3" s="1213"/>
      <c r="M3" s="1213"/>
      <c r="N3" s="1213"/>
      <c r="O3" s="1213"/>
      <c r="P3" s="1213"/>
      <c r="Q3" s="1213"/>
      <c r="R3" s="1213"/>
      <c r="S3" s="1213"/>
      <c r="T3" s="1213"/>
      <c r="U3" s="1213"/>
      <c r="V3" s="1213"/>
      <c r="W3" s="1213"/>
      <c r="X3" s="1213"/>
      <c r="Y3" s="1213"/>
      <c r="Z3" s="1213"/>
      <c r="AA3" s="1213"/>
      <c r="AB3" s="1213"/>
      <c r="AC3" s="1213"/>
      <c r="AD3" s="1213"/>
      <c r="AE3" s="1213"/>
      <c r="AF3" s="1213"/>
      <c r="AG3" s="1213"/>
      <c r="AH3" s="1213"/>
      <c r="AI3" s="1213"/>
      <c r="AJ3" s="1214"/>
      <c r="AK3" s="94"/>
    </row>
    <row r="4" spans="1:37" ht="12.95" customHeight="1" x14ac:dyDescent="0.25">
      <c r="A4" s="1200"/>
      <c r="B4" s="1201"/>
      <c r="C4" s="1201"/>
      <c r="D4" s="1201"/>
      <c r="E4" s="1201"/>
      <c r="F4" s="1201"/>
      <c r="G4" s="1201"/>
      <c r="H4" s="1201"/>
      <c r="I4" s="1202"/>
      <c r="J4" s="1212"/>
      <c r="K4" s="1213"/>
      <c r="L4" s="1213"/>
      <c r="M4" s="1213"/>
      <c r="N4" s="1213"/>
      <c r="O4" s="1213"/>
      <c r="P4" s="1213"/>
      <c r="Q4" s="1213"/>
      <c r="R4" s="1213"/>
      <c r="S4" s="1213"/>
      <c r="T4" s="1213"/>
      <c r="U4" s="1213"/>
      <c r="V4" s="1213"/>
      <c r="W4" s="1213"/>
      <c r="X4" s="1213"/>
      <c r="Y4" s="1213"/>
      <c r="Z4" s="1213"/>
      <c r="AA4" s="1213"/>
      <c r="AB4" s="1213"/>
      <c r="AC4" s="1213"/>
      <c r="AD4" s="1213"/>
      <c r="AE4" s="1213"/>
      <c r="AF4" s="1213"/>
      <c r="AG4" s="1213"/>
      <c r="AH4" s="1213"/>
      <c r="AI4" s="1213"/>
      <c r="AJ4" s="1214"/>
      <c r="AK4" s="94"/>
    </row>
    <row r="5" spans="1:37" ht="12.95" customHeight="1" thickBot="1" x14ac:dyDescent="0.3">
      <c r="A5" s="1200"/>
      <c r="B5" s="1201"/>
      <c r="C5" s="1201"/>
      <c r="D5" s="1201"/>
      <c r="E5" s="1201"/>
      <c r="F5" s="1201"/>
      <c r="G5" s="1201"/>
      <c r="H5" s="1201"/>
      <c r="I5" s="1202"/>
      <c r="J5" s="1215"/>
      <c r="K5" s="1216"/>
      <c r="L5" s="1216"/>
      <c r="M5" s="1216"/>
      <c r="N5" s="1216"/>
      <c r="O5" s="1216"/>
      <c r="P5" s="1216"/>
      <c r="Q5" s="1216"/>
      <c r="R5" s="1216"/>
      <c r="S5" s="1216"/>
      <c r="T5" s="1216"/>
      <c r="U5" s="1216"/>
      <c r="V5" s="1216"/>
      <c r="W5" s="1216"/>
      <c r="X5" s="1216"/>
      <c r="Y5" s="1216"/>
      <c r="Z5" s="1216"/>
      <c r="AA5" s="1216"/>
      <c r="AB5" s="1216"/>
      <c r="AC5" s="1216"/>
      <c r="AD5" s="1216"/>
      <c r="AE5" s="1216"/>
      <c r="AF5" s="1216"/>
      <c r="AG5" s="1216"/>
      <c r="AH5" s="1216"/>
      <c r="AI5" s="1216"/>
      <c r="AJ5" s="1217"/>
      <c r="AK5" s="94"/>
    </row>
    <row r="6" spans="1:37" ht="12.95" customHeight="1" x14ac:dyDescent="0.25">
      <c r="A6" s="1200"/>
      <c r="B6" s="1201"/>
      <c r="C6" s="1201"/>
      <c r="D6" s="1201"/>
      <c r="E6" s="1201"/>
      <c r="F6" s="1201"/>
      <c r="G6" s="1201"/>
      <c r="H6" s="1201"/>
      <c r="I6" s="1202"/>
      <c r="J6" s="1218" t="s">
        <v>253</v>
      </c>
      <c r="K6" s="1219"/>
      <c r="L6" s="1219"/>
      <c r="M6" s="1219"/>
      <c r="N6" s="1219"/>
      <c r="O6" s="1219"/>
      <c r="P6" s="1219"/>
      <c r="Q6" s="1219"/>
      <c r="R6" s="1219"/>
      <c r="S6" s="1219"/>
      <c r="T6" s="1219"/>
      <c r="U6" s="1219"/>
      <c r="V6" s="1219"/>
      <c r="W6" s="1219"/>
      <c r="X6" s="1219"/>
      <c r="Y6" s="1219"/>
      <c r="Z6" s="1219"/>
      <c r="AA6" s="1219"/>
      <c r="AB6" s="1219"/>
      <c r="AC6" s="1219"/>
      <c r="AD6" s="1219"/>
      <c r="AE6" s="1219"/>
      <c r="AF6" s="1219"/>
      <c r="AG6" s="1219"/>
      <c r="AH6" s="1219"/>
      <c r="AI6" s="1219"/>
      <c r="AJ6" s="1220"/>
      <c r="AK6" s="94"/>
    </row>
    <row r="7" spans="1:37" ht="12.95" customHeight="1" x14ac:dyDescent="0.25">
      <c r="A7" s="1200"/>
      <c r="B7" s="1201"/>
      <c r="C7" s="1201"/>
      <c r="D7" s="1201"/>
      <c r="E7" s="1201"/>
      <c r="F7" s="1201"/>
      <c r="G7" s="1201"/>
      <c r="H7" s="1201"/>
      <c r="I7" s="1202"/>
      <c r="J7" s="1221"/>
      <c r="K7" s="1222"/>
      <c r="L7" s="1222"/>
      <c r="M7" s="1222"/>
      <c r="N7" s="1222"/>
      <c r="O7" s="1222"/>
      <c r="P7" s="1222"/>
      <c r="Q7" s="1222"/>
      <c r="R7" s="1222"/>
      <c r="S7" s="1222"/>
      <c r="T7" s="1222"/>
      <c r="U7" s="1222"/>
      <c r="V7" s="1222"/>
      <c r="W7" s="1222"/>
      <c r="X7" s="1222"/>
      <c r="Y7" s="1222"/>
      <c r="Z7" s="1222"/>
      <c r="AA7" s="1222"/>
      <c r="AB7" s="1222"/>
      <c r="AC7" s="1222"/>
      <c r="AD7" s="1222"/>
      <c r="AE7" s="1222"/>
      <c r="AF7" s="1222"/>
      <c r="AG7" s="1222"/>
      <c r="AH7" s="1222"/>
      <c r="AI7" s="1222"/>
      <c r="AJ7" s="1223"/>
      <c r="AK7" s="94"/>
    </row>
    <row r="8" spans="1:37" ht="12.95" customHeight="1" thickBot="1" x14ac:dyDescent="0.3">
      <c r="A8" s="1200"/>
      <c r="B8" s="1201"/>
      <c r="C8" s="1201"/>
      <c r="D8" s="1201"/>
      <c r="E8" s="1201"/>
      <c r="F8" s="1201"/>
      <c r="G8" s="1201"/>
      <c r="H8" s="1201"/>
      <c r="I8" s="1202"/>
      <c r="J8" s="1224"/>
      <c r="K8" s="1225"/>
      <c r="L8" s="1225"/>
      <c r="M8" s="1225"/>
      <c r="N8" s="1225"/>
      <c r="O8" s="1225"/>
      <c r="P8" s="1225"/>
      <c r="Q8" s="1225"/>
      <c r="R8" s="1225"/>
      <c r="S8" s="1225"/>
      <c r="T8" s="1225"/>
      <c r="U8" s="1225"/>
      <c r="V8" s="1225"/>
      <c r="W8" s="1225"/>
      <c r="X8" s="1225"/>
      <c r="Y8" s="1225"/>
      <c r="Z8" s="1225"/>
      <c r="AA8" s="1225"/>
      <c r="AB8" s="1225"/>
      <c r="AC8" s="1225"/>
      <c r="AD8" s="1225"/>
      <c r="AE8" s="1225"/>
      <c r="AF8" s="1225"/>
      <c r="AG8" s="1225"/>
      <c r="AH8" s="1225"/>
      <c r="AI8" s="1225"/>
      <c r="AJ8" s="1226"/>
      <c r="AK8" s="94"/>
    </row>
    <row r="9" spans="1:37" ht="12.95" customHeight="1" x14ac:dyDescent="0.25">
      <c r="A9" s="1200"/>
      <c r="B9" s="1201"/>
      <c r="C9" s="1201"/>
      <c r="D9" s="1201"/>
      <c r="E9" s="1201"/>
      <c r="F9" s="1201"/>
      <c r="G9" s="1201"/>
      <c r="H9" s="1201"/>
      <c r="I9" s="1202"/>
      <c r="J9" s="1227" t="s">
        <v>254</v>
      </c>
      <c r="K9" s="1219"/>
      <c r="L9" s="1219"/>
      <c r="M9" s="1219"/>
      <c r="N9" s="1219"/>
      <c r="O9" s="1219"/>
      <c r="P9" s="1219"/>
      <c r="Q9" s="1219"/>
      <c r="R9" s="1219"/>
      <c r="S9" s="1219"/>
      <c r="T9" s="1219"/>
      <c r="U9" s="1219"/>
      <c r="V9" s="1219"/>
      <c r="W9" s="1219"/>
      <c r="X9" s="1219"/>
      <c r="Y9" s="1219"/>
      <c r="Z9" s="1219"/>
      <c r="AA9" s="1219"/>
      <c r="AB9" s="1219"/>
      <c r="AC9" s="1219"/>
      <c r="AD9" s="1219"/>
      <c r="AE9" s="1219"/>
      <c r="AF9" s="1219"/>
      <c r="AG9" s="1219"/>
      <c r="AH9" s="1219"/>
      <c r="AI9" s="1219"/>
      <c r="AJ9" s="1220"/>
      <c r="AK9" s="91"/>
    </row>
    <row r="10" spans="1:37" ht="12.95" customHeight="1" x14ac:dyDescent="0.25">
      <c r="A10" s="1200"/>
      <c r="B10" s="1201"/>
      <c r="C10" s="1201"/>
      <c r="D10" s="1201"/>
      <c r="E10" s="1201"/>
      <c r="F10" s="1201"/>
      <c r="G10" s="1201"/>
      <c r="H10" s="1201"/>
      <c r="I10" s="1202"/>
      <c r="J10" s="1221"/>
      <c r="K10" s="1222"/>
      <c r="L10" s="1222"/>
      <c r="M10" s="1222"/>
      <c r="N10" s="1222"/>
      <c r="O10" s="1222"/>
      <c r="P10" s="1222"/>
      <c r="Q10" s="1222"/>
      <c r="R10" s="1222"/>
      <c r="S10" s="1222"/>
      <c r="T10" s="1222"/>
      <c r="U10" s="1222"/>
      <c r="V10" s="1222"/>
      <c r="W10" s="1222"/>
      <c r="X10" s="1222"/>
      <c r="Y10" s="1222"/>
      <c r="Z10" s="1222"/>
      <c r="AA10" s="1222"/>
      <c r="AB10" s="1222"/>
      <c r="AC10" s="1222"/>
      <c r="AD10" s="1222"/>
      <c r="AE10" s="1222"/>
      <c r="AF10" s="1222"/>
      <c r="AG10" s="1222"/>
      <c r="AH10" s="1222"/>
      <c r="AI10" s="1222"/>
      <c r="AJ10" s="1223"/>
      <c r="AK10" s="91"/>
    </row>
    <row r="11" spans="1:37" ht="12.95" customHeight="1" thickBot="1" x14ac:dyDescent="0.3">
      <c r="A11" s="1203"/>
      <c r="B11" s="1204"/>
      <c r="C11" s="1204"/>
      <c r="D11" s="1204"/>
      <c r="E11" s="1204"/>
      <c r="F11" s="1204"/>
      <c r="G11" s="1204"/>
      <c r="H11" s="1204"/>
      <c r="I11" s="1205"/>
      <c r="J11" s="1224"/>
      <c r="K11" s="1225"/>
      <c r="L11" s="1225"/>
      <c r="M11" s="1225"/>
      <c r="N11" s="1225"/>
      <c r="O11" s="1225"/>
      <c r="P11" s="1225"/>
      <c r="Q11" s="1225"/>
      <c r="R11" s="1225"/>
      <c r="S11" s="1225"/>
      <c r="T11" s="1225"/>
      <c r="U11" s="1225"/>
      <c r="V11" s="1225"/>
      <c r="W11" s="1225"/>
      <c r="X11" s="1225"/>
      <c r="Y11" s="1225"/>
      <c r="Z11" s="1225"/>
      <c r="AA11" s="1225"/>
      <c r="AB11" s="1225"/>
      <c r="AC11" s="1225"/>
      <c r="AD11" s="1225"/>
      <c r="AE11" s="1225"/>
      <c r="AF11" s="1225"/>
      <c r="AG11" s="1225"/>
      <c r="AH11" s="1225"/>
      <c r="AI11" s="1225"/>
      <c r="AJ11" s="1226"/>
      <c r="AK11" s="91"/>
    </row>
    <row r="12" spans="1:37" ht="12.75" customHeight="1" x14ac:dyDescent="0.25">
      <c r="A12" s="85"/>
      <c r="B12" s="86"/>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7"/>
      <c r="AK12" s="91"/>
    </row>
    <row r="13" spans="1:37" ht="12.75" customHeight="1" x14ac:dyDescent="0.25">
      <c r="A13" s="92" t="s">
        <v>255</v>
      </c>
      <c r="B13" s="91"/>
      <c r="C13" s="98"/>
      <c r="D13" s="91"/>
      <c r="E13" s="91"/>
      <c r="F13" s="1230" t="str">
        <f>'CARGAR datos'!E19</f>
        <v>-</v>
      </c>
      <c r="G13" s="1230"/>
      <c r="H13" s="1230"/>
      <c r="I13" s="1230"/>
      <c r="J13" s="1230"/>
      <c r="K13" s="1230"/>
      <c r="L13" s="1230"/>
      <c r="M13" s="1230"/>
      <c r="N13" s="1230"/>
      <c r="O13" s="1230"/>
      <c r="P13" s="1230"/>
      <c r="Q13" s="1230"/>
      <c r="R13" s="1230"/>
      <c r="S13" s="1230"/>
      <c r="T13" s="91" t="s">
        <v>256</v>
      </c>
      <c r="U13" s="91"/>
      <c r="V13" s="91"/>
      <c r="W13" s="98"/>
      <c r="X13" s="1230" t="str">
        <f>'CARGAR datos'!E21</f>
        <v>-</v>
      </c>
      <c r="Y13" s="1230"/>
      <c r="Z13" s="1230"/>
      <c r="AA13" s="1230"/>
      <c r="AB13" s="1230"/>
      <c r="AC13" s="1230"/>
      <c r="AD13" s="91" t="s">
        <v>257</v>
      </c>
      <c r="AE13" s="91"/>
      <c r="AF13" s="91"/>
      <c r="AG13" s="91"/>
      <c r="AH13" s="91"/>
      <c r="AI13" s="91"/>
      <c r="AJ13" s="93"/>
      <c r="AK13" s="91"/>
    </row>
    <row r="14" spans="1:37" ht="12.75" customHeight="1" x14ac:dyDescent="0.25">
      <c r="A14" s="92"/>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ht="12.75" customHeight="1" x14ac:dyDescent="0.25">
      <c r="A15" s="92" t="s">
        <v>258</v>
      </c>
      <c r="B15" s="91"/>
      <c r="C15" s="91"/>
      <c r="D15" s="91"/>
      <c r="E15" s="91"/>
      <c r="F15" s="91"/>
      <c r="G15" s="91"/>
      <c r="H15" s="1230" t="str">
        <f>'CARGAR datos'!E24</f>
        <v>-</v>
      </c>
      <c r="I15" s="1230"/>
      <c r="J15" s="1230"/>
      <c r="K15" s="1230"/>
      <c r="L15" s="1230"/>
      <c r="M15" s="1230"/>
      <c r="N15" s="1230"/>
      <c r="O15" s="1230"/>
      <c r="P15" s="1230"/>
      <c r="Q15" s="1230"/>
      <c r="R15" s="1230"/>
      <c r="S15" s="1230"/>
      <c r="T15" s="1230"/>
      <c r="U15" s="1230"/>
      <c r="V15" s="1230"/>
      <c r="W15" s="91" t="s">
        <v>259</v>
      </c>
      <c r="X15" s="91"/>
      <c r="Y15" s="91"/>
      <c r="Z15" s="91"/>
      <c r="AA15" s="1230" t="str">
        <f>'CARGAR datos'!E25</f>
        <v>-</v>
      </c>
      <c r="AB15" s="1230"/>
      <c r="AC15" s="1230"/>
      <c r="AD15" s="1230"/>
      <c r="AE15" s="1230"/>
      <c r="AF15" s="91" t="s">
        <v>260</v>
      </c>
      <c r="AG15" s="91"/>
      <c r="AH15" s="91"/>
      <c r="AI15" s="91"/>
      <c r="AJ15" s="93"/>
      <c r="AK15" s="91"/>
    </row>
    <row r="16" spans="1:37" ht="12.75" customHeight="1" x14ac:dyDescent="0.25">
      <c r="A16" s="92"/>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3"/>
      <c r="AK16" s="91"/>
    </row>
    <row r="17" spans="1:37" ht="12.75" customHeight="1" x14ac:dyDescent="0.25">
      <c r="A17" s="92" t="s">
        <v>261</v>
      </c>
      <c r="B17" s="91"/>
      <c r="C17" s="91"/>
      <c r="D17" s="1230" t="str">
        <f>'CARGAR datos'!K25</f>
        <v>-</v>
      </c>
      <c r="E17" s="1230"/>
      <c r="F17" s="1230"/>
      <c r="G17" s="91" t="s">
        <v>262</v>
      </c>
      <c r="H17" s="91"/>
      <c r="I17" s="91"/>
      <c r="J17" s="91"/>
      <c r="K17" s="91"/>
      <c r="L17" s="91"/>
      <c r="M17" s="91"/>
      <c r="N17" s="91"/>
      <c r="O17" s="1229" t="str">
        <f>'CARGAR datos'!E23</f>
        <v>-</v>
      </c>
      <c r="P17" s="1229"/>
      <c r="Q17" s="1229"/>
      <c r="R17" s="1229"/>
      <c r="S17" s="1229"/>
      <c r="T17" s="1229"/>
      <c r="U17" s="1229"/>
      <c r="V17" s="1229"/>
      <c r="W17" s="1229"/>
      <c r="X17" s="1229"/>
      <c r="Y17" s="1229"/>
      <c r="Z17" s="1229"/>
      <c r="AA17" s="1229"/>
      <c r="AB17" s="1229"/>
      <c r="AC17" s="91" t="s">
        <v>263</v>
      </c>
      <c r="AD17" s="1230" t="str">
        <f>'CARGAR datos'!I23</f>
        <v>-</v>
      </c>
      <c r="AE17" s="1230"/>
      <c r="AF17" s="1230"/>
      <c r="AG17" s="91" t="s">
        <v>264</v>
      </c>
      <c r="AH17" s="91"/>
      <c r="AI17" s="1230" t="str">
        <f>'CARGAR datos'!K23</f>
        <v>-</v>
      </c>
      <c r="AJ17" s="1231"/>
      <c r="AK17" s="91"/>
    </row>
    <row r="18" spans="1:37" ht="12.75" customHeight="1" x14ac:dyDescent="0.25">
      <c r="A18" s="92"/>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3"/>
      <c r="AK18" s="91"/>
    </row>
    <row r="19" spans="1:37" ht="12.75" customHeight="1" x14ac:dyDescent="0.25">
      <c r="A19" s="92" t="s">
        <v>265</v>
      </c>
      <c r="B19" s="91"/>
      <c r="C19" s="1230" t="str">
        <f>'CARGAR datos'!M23</f>
        <v>-</v>
      </c>
      <c r="D19" s="1230"/>
      <c r="E19" s="91" t="s">
        <v>266</v>
      </c>
      <c r="F19" s="91"/>
      <c r="G19" s="91"/>
      <c r="H19" s="91"/>
      <c r="I19" s="91"/>
      <c r="J19" s="91"/>
      <c r="K19" s="1229" t="str">
        <f>'CARGAR datos'!O23</f>
        <v>BAHIA BLANCA</v>
      </c>
      <c r="L19" s="1229"/>
      <c r="M19" s="1229"/>
      <c r="N19" s="1229"/>
      <c r="O19" s="1229"/>
      <c r="P19" s="1229"/>
      <c r="Q19" s="1229"/>
      <c r="R19" s="91" t="s">
        <v>267</v>
      </c>
      <c r="S19" s="91"/>
      <c r="T19" s="91"/>
      <c r="U19" s="91"/>
      <c r="V19" s="91"/>
      <c r="W19" s="1229">
        <f>'CARGAR datos'!Q23</f>
        <v>8000</v>
      </c>
      <c r="X19" s="1232"/>
      <c r="Y19" s="1232"/>
      <c r="Z19" s="91" t="s">
        <v>268</v>
      </c>
      <c r="AA19" s="91"/>
      <c r="AB19" s="91"/>
      <c r="AC19" s="1230" t="str">
        <f>'CARGAR datos'!M25</f>
        <v>-</v>
      </c>
      <c r="AD19" s="1230"/>
      <c r="AE19" s="1230"/>
      <c r="AF19" s="1230"/>
      <c r="AG19" s="1230"/>
      <c r="AH19" s="1230"/>
      <c r="AI19" s="1230"/>
      <c r="AJ19" s="1231"/>
      <c r="AK19" s="98"/>
    </row>
    <row r="20" spans="1:37" ht="12.75" customHeight="1" x14ac:dyDescent="0.25">
      <c r="A20" s="92"/>
      <c r="B20" s="91"/>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3"/>
      <c r="AK20" s="91"/>
    </row>
    <row r="21" spans="1:37" ht="12.75" customHeight="1" x14ac:dyDescent="0.25">
      <c r="A21" s="92" t="s">
        <v>269</v>
      </c>
      <c r="B21" s="91"/>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3"/>
      <c r="AK21" s="91"/>
    </row>
    <row r="22" spans="1:37" ht="12.75" customHeight="1" x14ac:dyDescent="0.25">
      <c r="A22" s="92" t="s">
        <v>270</v>
      </c>
      <c r="B22" s="91"/>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3"/>
      <c r="AK22" s="91"/>
    </row>
    <row r="23" spans="1:37" ht="12.75" customHeight="1" x14ac:dyDescent="0.25">
      <c r="A23" s="92" t="s">
        <v>271</v>
      </c>
      <c r="B23" s="91"/>
      <c r="C23" s="91"/>
      <c r="D23" s="91"/>
      <c r="E23" s="91"/>
      <c r="F23" s="91"/>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3"/>
      <c r="AK23" s="91"/>
    </row>
    <row r="24" spans="1:37" ht="12.75" customHeight="1" thickBot="1" x14ac:dyDescent="0.3">
      <c r="A24" s="92"/>
      <c r="B24" s="91"/>
      <c r="C24" s="91"/>
      <c r="D24" s="91"/>
      <c r="E24" s="91"/>
      <c r="F24" s="91"/>
      <c r="G24" s="91"/>
      <c r="H24" s="91"/>
      <c r="I24" s="91"/>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3"/>
      <c r="AK24" s="91"/>
    </row>
    <row r="25" spans="1:37" ht="12.75" customHeight="1" x14ac:dyDescent="0.25">
      <c r="A25" s="85"/>
      <c r="B25" s="103" t="s">
        <v>272</v>
      </c>
      <c r="C25" s="86"/>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7"/>
      <c r="AK25" s="91"/>
    </row>
    <row r="26" spans="1:37" ht="12.75" customHeight="1" x14ac:dyDescent="0.25">
      <c r="A26" s="92"/>
      <c r="B26" s="91"/>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3"/>
      <c r="AK26" s="91"/>
    </row>
    <row r="27" spans="1:37" ht="12.75" customHeight="1" x14ac:dyDescent="0.25">
      <c r="A27" s="92" t="s">
        <v>273</v>
      </c>
      <c r="B27" s="91"/>
      <c r="C27" s="91"/>
      <c r="D27" s="91"/>
      <c r="E27" s="91"/>
      <c r="F27" s="91"/>
      <c r="G27" s="1228" t="str">
        <f>'CARGAR datos'!E8</f>
        <v>-</v>
      </c>
      <c r="H27" s="1229"/>
      <c r="I27" s="1229"/>
      <c r="J27" s="1229"/>
      <c r="K27" s="1229"/>
      <c r="L27" s="1229"/>
      <c r="M27" s="1229"/>
      <c r="N27" s="1229"/>
      <c r="O27" s="1229"/>
      <c r="P27" s="1229"/>
      <c r="Q27" s="1229"/>
      <c r="R27" s="1229"/>
      <c r="S27" s="1229"/>
      <c r="T27" s="1229"/>
      <c r="U27" s="1229"/>
      <c r="V27" s="91" t="s">
        <v>256</v>
      </c>
      <c r="W27" s="91"/>
      <c r="X27" s="98"/>
      <c r="Y27" s="91"/>
      <c r="Z27" s="1230" t="str">
        <f>'CARGAR datos'!E10</f>
        <v>-</v>
      </c>
      <c r="AA27" s="1230"/>
      <c r="AB27" s="1230"/>
      <c r="AC27" s="1230"/>
      <c r="AD27" s="1230"/>
      <c r="AE27" s="1230"/>
      <c r="AF27" s="1230"/>
      <c r="AG27" s="1230"/>
      <c r="AH27" s="1230"/>
      <c r="AI27" s="98"/>
      <c r="AJ27" s="93"/>
      <c r="AK27" s="91"/>
    </row>
    <row r="28" spans="1:37" ht="12.75" customHeight="1" x14ac:dyDescent="0.25">
      <c r="A28" s="92"/>
      <c r="B28" s="91"/>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104"/>
      <c r="AC28" s="91"/>
      <c r="AD28" s="91"/>
      <c r="AE28" s="91"/>
      <c r="AF28" s="91"/>
      <c r="AG28" s="91"/>
      <c r="AH28" s="91"/>
      <c r="AI28" s="91"/>
      <c r="AJ28" s="93"/>
      <c r="AK28" s="91"/>
    </row>
    <row r="29" spans="1:37" ht="12.75" customHeight="1" x14ac:dyDescent="0.25">
      <c r="A29" s="92" t="s">
        <v>274</v>
      </c>
      <c r="B29" s="91"/>
      <c r="C29" s="91"/>
      <c r="D29" s="91"/>
      <c r="E29" s="91"/>
      <c r="F29" s="91"/>
      <c r="G29" s="91"/>
      <c r="H29" s="1229" t="str">
        <f>'CARGAR datos'!E16</f>
        <v>-</v>
      </c>
      <c r="I29" s="1229"/>
      <c r="J29" s="1229"/>
      <c r="K29" s="1229"/>
      <c r="L29" s="1229"/>
      <c r="M29" s="1229"/>
      <c r="N29" s="1229"/>
      <c r="O29" s="1229"/>
      <c r="P29" s="1229"/>
      <c r="Q29" s="1229"/>
      <c r="R29" s="1229"/>
      <c r="S29" s="1229"/>
      <c r="T29" s="1229"/>
      <c r="U29" s="1229"/>
      <c r="V29" s="91" t="s">
        <v>263</v>
      </c>
      <c r="W29" s="1230" t="str">
        <f>'CARGAR datos'!I16</f>
        <v>-</v>
      </c>
      <c r="X29" s="1230"/>
      <c r="Y29" s="1230"/>
      <c r="Z29" s="1230"/>
      <c r="AA29" s="91" t="s">
        <v>264</v>
      </c>
      <c r="AB29" s="91"/>
      <c r="AC29" s="1230" t="str">
        <f>'CARGAR datos'!K16</f>
        <v>-</v>
      </c>
      <c r="AD29" s="1230"/>
      <c r="AE29" s="1230"/>
      <c r="AF29" s="91" t="s">
        <v>265</v>
      </c>
      <c r="AG29" s="91"/>
      <c r="AH29" s="1230" t="str">
        <f>'CARGAR datos'!M16</f>
        <v>-</v>
      </c>
      <c r="AI29" s="1230"/>
      <c r="AJ29" s="1231"/>
      <c r="AK29" s="91"/>
    </row>
    <row r="30" spans="1:37" ht="12.75" customHeight="1" x14ac:dyDescent="0.25">
      <c r="A30" s="92"/>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3"/>
      <c r="AK30" s="91"/>
    </row>
    <row r="31" spans="1:37" ht="12.75" customHeight="1" x14ac:dyDescent="0.25">
      <c r="A31" s="92" t="s">
        <v>275</v>
      </c>
      <c r="B31" s="91"/>
      <c r="C31" s="91"/>
      <c r="D31" s="91"/>
      <c r="E31" s="91"/>
      <c r="F31" s="1230" t="str">
        <f>'CARGAR datos'!O16</f>
        <v>BAHIA BLANCA</v>
      </c>
      <c r="G31" s="1230"/>
      <c r="H31" s="1230"/>
      <c r="I31" s="1230"/>
      <c r="J31" s="1230"/>
      <c r="K31" s="1230"/>
      <c r="L31" s="1230"/>
      <c r="M31" s="1230"/>
      <c r="N31" s="1230"/>
      <c r="O31" s="91" t="s">
        <v>267</v>
      </c>
      <c r="P31" s="91"/>
      <c r="Q31" s="91"/>
      <c r="R31" s="91"/>
      <c r="S31" s="91"/>
      <c r="T31" s="1230">
        <f>'CARGAR datos'!Q16</f>
        <v>8000</v>
      </c>
      <c r="U31" s="1230"/>
      <c r="V31" s="1230"/>
      <c r="W31" s="1230"/>
      <c r="X31" s="91" t="s">
        <v>276</v>
      </c>
      <c r="Y31" s="91"/>
      <c r="Z31" s="91"/>
      <c r="AA31" s="91"/>
      <c r="AB31" s="1229" t="str">
        <f>'CARGAR datos'!E13</f>
        <v>-</v>
      </c>
      <c r="AC31" s="1229"/>
      <c r="AD31" s="1229"/>
      <c r="AE31" s="1229"/>
      <c r="AF31" s="1229"/>
      <c r="AG31" s="1229"/>
      <c r="AH31" s="1229"/>
      <c r="AI31" s="1229"/>
      <c r="AJ31" s="1233"/>
      <c r="AK31" s="91"/>
    </row>
    <row r="32" spans="1:37" ht="12.75" customHeight="1" x14ac:dyDescent="0.25">
      <c r="A32" s="92"/>
      <c r="B32" s="91"/>
      <c r="C32" s="91"/>
      <c r="D32" s="91"/>
      <c r="E32" s="91"/>
      <c r="F32" s="99"/>
      <c r="G32" s="99"/>
      <c r="H32" s="99"/>
      <c r="I32" s="99"/>
      <c r="J32" s="99"/>
      <c r="K32" s="99"/>
      <c r="L32" s="99"/>
      <c r="M32" s="99"/>
      <c r="N32" s="99"/>
      <c r="O32" s="91"/>
      <c r="P32" s="91"/>
      <c r="Q32" s="91"/>
      <c r="R32" s="91"/>
      <c r="S32" s="91"/>
      <c r="T32" s="99"/>
      <c r="U32" s="99"/>
      <c r="V32" s="99"/>
      <c r="W32" s="99"/>
      <c r="X32" s="91"/>
      <c r="Y32" s="91"/>
      <c r="Z32" s="91"/>
      <c r="AA32" s="91"/>
      <c r="AB32" s="100"/>
      <c r="AC32" s="100"/>
      <c r="AD32" s="100"/>
      <c r="AE32" s="100"/>
      <c r="AF32" s="100"/>
      <c r="AG32" s="100"/>
      <c r="AH32" s="100"/>
      <c r="AI32" s="100"/>
      <c r="AJ32" s="105"/>
      <c r="AK32" s="91"/>
    </row>
    <row r="33" spans="1:37" ht="12.75" customHeight="1" x14ac:dyDescent="0.25">
      <c r="A33" s="928" t="s">
        <v>277</v>
      </c>
      <c r="B33" s="929"/>
      <c r="C33" s="929"/>
      <c r="D33" s="1230" t="str">
        <f>'CARGAR datos'!E14</f>
        <v>-</v>
      </c>
      <c r="E33" s="1230"/>
      <c r="F33" s="1230"/>
      <c r="G33" s="1230"/>
      <c r="H33" s="1230"/>
      <c r="I33" s="1230"/>
      <c r="J33" s="1230"/>
      <c r="K33" s="1230"/>
      <c r="L33" s="1230"/>
      <c r="M33" s="1230"/>
      <c r="N33" s="1230"/>
      <c r="O33" s="1230"/>
      <c r="P33" s="1230"/>
      <c r="Q33" s="1230"/>
      <c r="R33" s="1230"/>
      <c r="S33" s="1230"/>
      <c r="T33" s="1230"/>
      <c r="U33" s="1230"/>
      <c r="V33" s="1230"/>
      <c r="W33" s="98"/>
      <c r="X33" s="98"/>
      <c r="Y33" s="98"/>
      <c r="Z33" s="98"/>
      <c r="AA33" s="98"/>
      <c r="AB33" s="98"/>
      <c r="AC33" s="98"/>
      <c r="AD33" s="98"/>
      <c r="AE33" s="98"/>
      <c r="AF33" s="98"/>
      <c r="AG33" s="98"/>
      <c r="AH33" s="98"/>
      <c r="AI33" s="98"/>
      <c r="AJ33" s="107"/>
      <c r="AK33" s="91"/>
    </row>
    <row r="34" spans="1:37" ht="12.75" customHeight="1" thickBot="1" x14ac:dyDescent="0.3">
      <c r="A34" s="261"/>
      <c r="B34" s="262"/>
      <c r="C34" s="262"/>
      <c r="D34" s="260"/>
      <c r="E34" s="260"/>
      <c r="F34" s="260"/>
      <c r="G34" s="260"/>
      <c r="H34" s="260"/>
      <c r="I34" s="260"/>
      <c r="J34" s="260"/>
      <c r="K34" s="260"/>
      <c r="L34" s="260"/>
      <c r="M34" s="260"/>
      <c r="N34" s="260"/>
      <c r="O34" s="260"/>
      <c r="P34" s="260"/>
      <c r="Q34" s="260"/>
      <c r="R34" s="260"/>
      <c r="S34" s="260"/>
      <c r="T34" s="260"/>
      <c r="U34" s="260"/>
      <c r="V34" s="260"/>
      <c r="W34" s="302"/>
      <c r="X34" s="302"/>
      <c r="Y34" s="302"/>
      <c r="Z34" s="302"/>
      <c r="AA34" s="302"/>
      <c r="AB34" s="302"/>
      <c r="AC34" s="302"/>
      <c r="AD34" s="302"/>
      <c r="AE34" s="302"/>
      <c r="AF34" s="302"/>
      <c r="AG34" s="302"/>
      <c r="AH34" s="302"/>
      <c r="AI34" s="302"/>
      <c r="AJ34" s="303"/>
      <c r="AK34" s="91"/>
    </row>
    <row r="35" spans="1:37" ht="12.75" customHeight="1" x14ac:dyDescent="0.25">
      <c r="A35" s="92"/>
      <c r="B35" s="1230" t="s">
        <v>278</v>
      </c>
      <c r="C35" s="1230"/>
      <c r="D35" s="1230"/>
      <c r="E35" s="1230"/>
      <c r="F35" s="1230"/>
      <c r="G35" s="1230"/>
      <c r="H35" s="1230"/>
      <c r="I35" s="1230"/>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3"/>
      <c r="AK35" s="91"/>
    </row>
    <row r="36" spans="1:37" ht="12.75" customHeight="1" x14ac:dyDescent="0.25">
      <c r="A36" s="92"/>
      <c r="B36" s="98"/>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3"/>
      <c r="AK36" s="91"/>
    </row>
    <row r="37" spans="1:37" ht="12.75" customHeight="1" x14ac:dyDescent="0.25">
      <c r="A37" s="928" t="s">
        <v>275</v>
      </c>
      <c r="B37" s="929"/>
      <c r="C37" s="929"/>
      <c r="D37" s="929"/>
      <c r="E37" s="929"/>
      <c r="F37" s="1230" t="str">
        <f>'CARGAR datos'!E31</f>
        <v>BAHIA BLANCA</v>
      </c>
      <c r="G37" s="1230"/>
      <c r="H37" s="1230"/>
      <c r="I37" s="1230"/>
      <c r="J37" s="1230"/>
      <c r="K37" s="1230"/>
      <c r="L37" s="1230"/>
      <c r="M37" s="98"/>
      <c r="N37" s="929" t="s">
        <v>279</v>
      </c>
      <c r="O37" s="929"/>
      <c r="P37" s="929"/>
      <c r="Q37" s="1230" t="str">
        <f>'CARGAR datos'!J31</f>
        <v>BAHIA BLANCA</v>
      </c>
      <c r="R37" s="1230"/>
      <c r="S37" s="1230"/>
      <c r="T37" s="1230"/>
      <c r="U37" s="1230"/>
      <c r="V37" s="1230"/>
      <c r="W37" s="1230"/>
      <c r="X37" s="1230"/>
      <c r="Y37" s="929" t="s">
        <v>280</v>
      </c>
      <c r="Z37" s="929"/>
      <c r="AA37" s="929"/>
      <c r="AB37" s="1230" t="str">
        <f>'CARGAR datos'!O31</f>
        <v>BUENOS AIRES</v>
      </c>
      <c r="AC37" s="1230"/>
      <c r="AD37" s="1230"/>
      <c r="AE37" s="1230"/>
      <c r="AF37" s="1230"/>
      <c r="AG37" s="1230"/>
      <c r="AH37" s="1230"/>
      <c r="AI37" s="1230"/>
      <c r="AJ37" s="93"/>
      <c r="AK37" s="91"/>
    </row>
    <row r="38" spans="1:37" ht="12.75" customHeight="1" x14ac:dyDescent="0.25">
      <c r="A38" s="92"/>
      <c r="B38" s="91"/>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3"/>
      <c r="AK38" s="98"/>
    </row>
    <row r="39" spans="1:37" ht="12.75" customHeight="1" x14ac:dyDescent="0.25">
      <c r="A39" s="928" t="s">
        <v>281</v>
      </c>
      <c r="B39" s="929"/>
      <c r="C39" s="929"/>
      <c r="D39" s="929"/>
      <c r="E39" s="929"/>
      <c r="F39" s="1230" t="str">
        <f>'CARGAR datos'!F32</f>
        <v>-</v>
      </c>
      <c r="G39" s="1230"/>
      <c r="H39" s="1230"/>
      <c r="I39" s="929" t="s">
        <v>282</v>
      </c>
      <c r="J39" s="929"/>
      <c r="K39" s="929"/>
      <c r="L39" s="1230" t="str">
        <f>'CARGAR datos'!H32</f>
        <v>-</v>
      </c>
      <c r="M39" s="1230"/>
      <c r="N39" s="1230"/>
      <c r="O39" s="929" t="s">
        <v>283</v>
      </c>
      <c r="P39" s="929"/>
      <c r="Q39" s="929"/>
      <c r="R39" s="1230" t="str">
        <f>'CARGAR datos'!J32</f>
        <v>-</v>
      </c>
      <c r="S39" s="1230"/>
      <c r="T39" s="1230"/>
      <c r="U39" s="929" t="s">
        <v>284</v>
      </c>
      <c r="V39" s="929"/>
      <c r="W39" s="929"/>
      <c r="X39" s="1230" t="str">
        <f>'CARGAR datos'!L32</f>
        <v>-</v>
      </c>
      <c r="Y39" s="1230"/>
      <c r="Z39" s="1230"/>
      <c r="AA39" s="929" t="s">
        <v>285</v>
      </c>
      <c r="AB39" s="929"/>
      <c r="AC39" s="929"/>
      <c r="AD39" s="1230" t="str">
        <f>'CARGAR datos'!O32</f>
        <v>-</v>
      </c>
      <c r="AE39" s="1230"/>
      <c r="AF39" s="1230"/>
      <c r="AG39" s="1230"/>
      <c r="AH39" s="1230"/>
      <c r="AI39" s="1230"/>
      <c r="AJ39" s="107"/>
      <c r="AK39" s="91"/>
    </row>
    <row r="40" spans="1:37" ht="12.75" customHeight="1" x14ac:dyDescent="0.25">
      <c r="A40" s="92"/>
      <c r="B40" s="91"/>
      <c r="C40" s="99"/>
      <c r="D40" s="99"/>
      <c r="E40" s="91"/>
      <c r="F40" s="91"/>
      <c r="G40" s="99"/>
      <c r="H40" s="99"/>
      <c r="I40" s="91"/>
      <c r="J40" s="91"/>
      <c r="K40" s="99"/>
      <c r="L40" s="99"/>
      <c r="M40" s="91"/>
      <c r="N40" s="91"/>
      <c r="O40" s="99"/>
      <c r="P40" s="99"/>
      <c r="Q40" s="91"/>
      <c r="R40" s="91"/>
      <c r="S40" s="98"/>
      <c r="T40" s="98"/>
      <c r="U40" s="98"/>
      <c r="V40" s="104"/>
      <c r="W40" s="104"/>
      <c r="X40" s="99"/>
      <c r="Y40" s="99"/>
      <c r="Z40" s="99"/>
      <c r="AA40" s="99"/>
      <c r="AB40" s="99"/>
      <c r="AC40" s="99"/>
      <c r="AD40" s="99"/>
      <c r="AE40" s="99"/>
      <c r="AF40" s="99"/>
      <c r="AG40" s="91"/>
      <c r="AH40" s="99"/>
      <c r="AI40" s="99"/>
      <c r="AJ40" s="101"/>
      <c r="AK40" s="91"/>
    </row>
    <row r="41" spans="1:37" ht="12.75" customHeight="1" x14ac:dyDescent="0.25">
      <c r="A41" s="928" t="s">
        <v>286</v>
      </c>
      <c r="B41" s="929"/>
      <c r="C41" s="1230" t="str">
        <f>'CARGAR datos'!E30</f>
        <v>-</v>
      </c>
      <c r="D41" s="1230"/>
      <c r="E41" s="1230"/>
      <c r="F41" s="1230"/>
      <c r="G41" s="1230"/>
      <c r="H41" s="1230"/>
      <c r="I41" s="1230"/>
      <c r="J41" s="1230"/>
      <c r="K41" s="1230"/>
      <c r="L41" s="1230"/>
      <c r="M41" s="91" t="s">
        <v>164</v>
      </c>
      <c r="N41" s="1230" t="str">
        <f>'CARGAR datos'!I30</f>
        <v>-</v>
      </c>
      <c r="O41" s="1230"/>
      <c r="P41" s="1230"/>
      <c r="Q41" s="929" t="s">
        <v>264</v>
      </c>
      <c r="R41" s="929"/>
      <c r="S41" s="1230" t="str">
        <f>'CARGAR datos'!K30</f>
        <v>-</v>
      </c>
      <c r="T41" s="1230"/>
      <c r="U41" s="929" t="s">
        <v>287</v>
      </c>
      <c r="V41" s="929"/>
      <c r="W41" s="929"/>
      <c r="X41" s="929"/>
      <c r="Y41" s="929"/>
      <c r="Z41" s="1230" t="str">
        <f>'CARGAR datos'!M30</f>
        <v>-</v>
      </c>
      <c r="AA41" s="1230"/>
      <c r="AB41" s="1230"/>
      <c r="AC41" s="929" t="s">
        <v>288</v>
      </c>
      <c r="AD41" s="929"/>
      <c r="AE41" s="929"/>
      <c r="AF41" s="1230" t="str">
        <f>'CARGAR datos'!P30</f>
        <v>-</v>
      </c>
      <c r="AG41" s="1230"/>
      <c r="AH41" s="1230"/>
      <c r="AI41" s="1230"/>
      <c r="AJ41" s="1231"/>
      <c r="AK41" s="91"/>
    </row>
    <row r="42" spans="1:37" ht="12.75" customHeight="1" x14ac:dyDescent="0.25">
      <c r="A42" s="106"/>
      <c r="B42" s="104"/>
      <c r="C42" s="104"/>
      <c r="D42" s="104"/>
      <c r="E42" s="104"/>
      <c r="F42" s="104"/>
      <c r="G42" s="104"/>
      <c r="H42" s="104"/>
      <c r="I42" s="104"/>
      <c r="J42" s="104"/>
      <c r="K42" s="104"/>
      <c r="L42" s="104"/>
      <c r="M42" s="91"/>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8"/>
      <c r="AK42" s="91"/>
    </row>
    <row r="43" spans="1:37" ht="12.75" customHeight="1" x14ac:dyDescent="0.25">
      <c r="A43" s="92" t="s">
        <v>289</v>
      </c>
      <c r="B43" s="91"/>
      <c r="C43" s="1230" t="str">
        <f>'CARGAR datos'!E33</f>
        <v>-</v>
      </c>
      <c r="D43" s="1230"/>
      <c r="E43" s="1230"/>
      <c r="F43" s="1230"/>
      <c r="G43" s="1230"/>
      <c r="H43" s="1230"/>
      <c r="I43" s="1230"/>
      <c r="J43" s="1230"/>
      <c r="K43" s="1230"/>
      <c r="L43" s="1230"/>
      <c r="M43" s="1230"/>
      <c r="N43" s="1230"/>
      <c r="O43" s="1230"/>
      <c r="P43" s="1230"/>
      <c r="Q43" s="104" t="s">
        <v>64</v>
      </c>
      <c r="R43" s="1230" t="str">
        <f>'CARGAR datos'!I33</f>
        <v>-</v>
      </c>
      <c r="S43" s="1230"/>
      <c r="T43" s="1230"/>
      <c r="U43" s="1230"/>
      <c r="V43" s="1230"/>
      <c r="W43" s="1230"/>
      <c r="X43" s="1230"/>
      <c r="Y43" s="1230"/>
      <c r="Z43" s="1230"/>
      <c r="AA43" s="1230"/>
      <c r="AB43" s="1230"/>
      <c r="AC43" s="1230"/>
      <c r="AD43" s="1230"/>
      <c r="AE43" s="1230"/>
      <c r="AF43" s="91"/>
      <c r="AG43" s="91"/>
      <c r="AH43" s="91"/>
      <c r="AI43" s="91"/>
      <c r="AJ43" s="93"/>
      <c r="AK43" s="91"/>
    </row>
    <row r="44" spans="1:37" ht="12.75" customHeight="1" x14ac:dyDescent="0.25">
      <c r="A44" s="92"/>
      <c r="B44" s="91"/>
      <c r="C44" s="91"/>
      <c r="D44" s="91"/>
      <c r="E44" s="91"/>
      <c r="F44" s="91"/>
      <c r="G44" s="91"/>
      <c r="H44" s="91"/>
      <c r="I44" s="91"/>
      <c r="J44" s="91"/>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3"/>
      <c r="AK44" s="91"/>
    </row>
    <row r="45" spans="1:37" ht="12.75" customHeight="1" x14ac:dyDescent="0.25">
      <c r="A45" s="92" t="s">
        <v>290</v>
      </c>
      <c r="B45" s="91"/>
      <c r="C45" s="91"/>
      <c r="D45" s="91"/>
      <c r="E45" s="91"/>
      <c r="F45" s="91"/>
      <c r="G45" s="91"/>
      <c r="H45" s="91"/>
      <c r="I45" s="91"/>
      <c r="J45" s="91"/>
      <c r="K45" s="91"/>
      <c r="L45" s="1242" t="str">
        <f>'CARGAR datos'!F55</f>
        <v>-</v>
      </c>
      <c r="M45" s="1242"/>
      <c r="N45" s="1242"/>
      <c r="O45" s="1242"/>
      <c r="P45" s="1242"/>
      <c r="Q45" s="1242"/>
      <c r="R45" s="1242"/>
      <c r="S45" s="1242"/>
      <c r="T45" s="1242"/>
      <c r="U45" s="1242"/>
      <c r="V45" s="1242"/>
      <c r="W45" s="1242"/>
      <c r="X45" s="91" t="s">
        <v>291</v>
      </c>
      <c r="Y45" s="91"/>
      <c r="Z45" s="1242" t="str">
        <f>'CARGAR datos'!H55</f>
        <v>-</v>
      </c>
      <c r="AA45" s="1242"/>
      <c r="AB45" s="1242"/>
      <c r="AC45" s="1242"/>
      <c r="AD45" s="91" t="s">
        <v>292</v>
      </c>
      <c r="AE45" s="91"/>
      <c r="AF45" s="1242" t="str">
        <f>'CARGAR datos'!J55</f>
        <v>-</v>
      </c>
      <c r="AG45" s="1242"/>
      <c r="AH45" s="1242"/>
      <c r="AI45" s="1242"/>
      <c r="AJ45" s="1243"/>
      <c r="AK45" s="91"/>
    </row>
    <row r="46" spans="1:37" ht="12.75" customHeight="1" thickBot="1" x14ac:dyDescent="0.3">
      <c r="A46" s="95"/>
      <c r="B46" s="96"/>
      <c r="C46" s="96"/>
      <c r="D46" s="96"/>
      <c r="E46" s="96"/>
      <c r="F46" s="96"/>
      <c r="G46" s="96"/>
      <c r="H46" s="96"/>
      <c r="I46" s="96"/>
      <c r="J46" s="96"/>
      <c r="K46" s="96"/>
      <c r="L46" s="109"/>
      <c r="M46" s="109"/>
      <c r="N46" s="109"/>
      <c r="O46" s="109"/>
      <c r="P46" s="109"/>
      <c r="Q46" s="109"/>
      <c r="R46" s="109"/>
      <c r="S46" s="109"/>
      <c r="T46" s="109"/>
      <c r="U46" s="109"/>
      <c r="V46" s="109"/>
      <c r="W46" s="109"/>
      <c r="X46" s="96"/>
      <c r="Y46" s="96"/>
      <c r="Z46" s="109"/>
      <c r="AA46" s="109"/>
      <c r="AB46" s="109"/>
      <c r="AC46" s="109"/>
      <c r="AD46" s="96"/>
      <c r="AE46" s="96"/>
      <c r="AF46" s="109"/>
      <c r="AG46" s="109"/>
      <c r="AH46" s="109"/>
      <c r="AI46" s="109"/>
      <c r="AJ46" s="259"/>
      <c r="AK46" s="91"/>
    </row>
    <row r="47" spans="1:37" ht="12.75" customHeight="1" x14ac:dyDescent="0.25">
      <c r="A47" s="92"/>
      <c r="B47" s="1230" t="s">
        <v>293</v>
      </c>
      <c r="C47" s="1230"/>
      <c r="D47" s="1230"/>
      <c r="E47" s="1230"/>
      <c r="F47" s="1230"/>
      <c r="G47" s="1230"/>
      <c r="H47" s="1230"/>
      <c r="I47" s="1230"/>
      <c r="J47" s="1230"/>
      <c r="K47" s="1230"/>
      <c r="L47" s="1230"/>
      <c r="M47" s="1230"/>
      <c r="N47" s="1230"/>
      <c r="O47" s="1230"/>
      <c r="P47" s="91"/>
      <c r="Q47" s="91"/>
      <c r="R47" s="91"/>
      <c r="S47" s="91"/>
      <c r="T47" s="91"/>
      <c r="U47" s="91"/>
      <c r="V47" s="91"/>
      <c r="W47" s="91"/>
      <c r="X47" s="91"/>
      <c r="Y47" s="91"/>
      <c r="Z47" s="91"/>
      <c r="AA47" s="91"/>
      <c r="AB47" s="91"/>
      <c r="AC47" s="91"/>
      <c r="AD47" s="91"/>
      <c r="AE47" s="91"/>
      <c r="AF47" s="91"/>
      <c r="AG47" s="91"/>
      <c r="AH47" s="91"/>
      <c r="AI47" s="91"/>
      <c r="AJ47" s="93"/>
      <c r="AK47" s="91"/>
    </row>
    <row r="48" spans="1:37" ht="12.75" customHeight="1" x14ac:dyDescent="0.25">
      <c r="A48" s="92"/>
      <c r="B48" s="99"/>
      <c r="C48" s="99"/>
      <c r="D48" s="99"/>
      <c r="E48" s="99"/>
      <c r="F48" s="99"/>
      <c r="G48" s="99"/>
      <c r="H48" s="99"/>
      <c r="I48" s="99"/>
      <c r="J48" s="99"/>
      <c r="K48" s="99"/>
      <c r="L48" s="99"/>
      <c r="M48" s="99"/>
      <c r="N48" s="99"/>
      <c r="O48" s="99"/>
      <c r="P48" s="91"/>
      <c r="Q48" s="91"/>
      <c r="R48" s="91"/>
      <c r="S48" s="91"/>
      <c r="T48" s="91"/>
      <c r="U48" s="91"/>
      <c r="V48" s="91"/>
      <c r="W48" s="91"/>
      <c r="X48" s="91"/>
      <c r="Y48" s="91"/>
      <c r="Z48" s="91"/>
      <c r="AA48" s="91"/>
      <c r="AB48" s="91"/>
      <c r="AC48" s="91"/>
      <c r="AD48" s="91"/>
      <c r="AE48" s="91"/>
      <c r="AF48" s="91"/>
      <c r="AG48" s="91"/>
      <c r="AH48" s="91"/>
      <c r="AI48" s="91"/>
      <c r="AJ48" s="93"/>
      <c r="AK48" s="91"/>
    </row>
    <row r="49" spans="1:37" ht="27" customHeight="1" x14ac:dyDescent="0.25">
      <c r="A49" s="110" t="s">
        <v>294</v>
      </c>
      <c r="B49" s="112"/>
      <c r="C49" s="112"/>
      <c r="D49" s="112"/>
      <c r="E49" s="112"/>
      <c r="F49" s="112"/>
      <c r="G49" s="112"/>
      <c r="H49" s="112"/>
      <c r="I49" s="112"/>
      <c r="J49" s="112"/>
      <c r="K49" s="1244" t="str">
        <f>'CARGAR datos'!E47</f>
        <v>-</v>
      </c>
      <c r="L49" s="1244"/>
      <c r="M49" s="1244"/>
      <c r="N49" s="1244"/>
      <c r="O49" s="1244"/>
      <c r="P49" s="299" t="s">
        <v>73</v>
      </c>
      <c r="Q49" s="112"/>
      <c r="R49" s="112"/>
      <c r="S49" s="112"/>
      <c r="T49" s="112"/>
      <c r="U49" s="112" t="s">
        <v>354</v>
      </c>
      <c r="V49" s="112"/>
      <c r="W49" s="112"/>
      <c r="X49" s="112"/>
      <c r="Y49" s="112"/>
      <c r="Z49" s="1597">
        <f>'CARGAR datos'!D65</f>
        <v>8</v>
      </c>
      <c r="AA49" s="1597"/>
      <c r="AB49" s="1597"/>
      <c r="AC49" s="1597"/>
      <c r="AD49" s="1597"/>
      <c r="AE49" s="1597"/>
      <c r="AF49" s="300" t="s">
        <v>355</v>
      </c>
      <c r="AG49" s="112"/>
      <c r="AH49" s="112"/>
      <c r="AI49" s="91"/>
      <c r="AJ49" s="93"/>
      <c r="AK49" s="91"/>
    </row>
    <row r="50" spans="1:37" ht="18" customHeight="1" x14ac:dyDescent="0.25">
      <c r="A50" s="92"/>
      <c r="B50" s="91"/>
      <c r="C50" s="91"/>
      <c r="D50" s="91"/>
      <c r="E50" s="91"/>
      <c r="F50" s="91"/>
      <c r="G50" s="91"/>
      <c r="H50" s="91"/>
      <c r="I50" s="91"/>
      <c r="J50" s="91"/>
      <c r="K50" s="111"/>
      <c r="L50" s="111"/>
      <c r="M50" s="111"/>
      <c r="N50" s="91"/>
      <c r="O50" s="91"/>
      <c r="P50" s="91"/>
      <c r="Q50" s="91"/>
      <c r="R50" s="91"/>
      <c r="S50" s="91"/>
      <c r="T50" s="91"/>
      <c r="U50" s="91"/>
      <c r="V50" s="91"/>
      <c r="W50" s="91"/>
      <c r="X50" s="91"/>
      <c r="Y50" s="91"/>
      <c r="Z50" s="91"/>
      <c r="AA50" s="91"/>
      <c r="AB50" s="91"/>
      <c r="AC50" s="91"/>
      <c r="AD50" s="91"/>
      <c r="AE50" s="91"/>
      <c r="AF50" s="91"/>
      <c r="AG50" s="91"/>
      <c r="AH50" s="91"/>
      <c r="AI50" s="91"/>
      <c r="AJ50" s="93"/>
      <c r="AK50" s="91"/>
    </row>
    <row r="51" spans="1:37" ht="27" customHeight="1" x14ac:dyDescent="0.25">
      <c r="A51" s="110" t="s">
        <v>295</v>
      </c>
      <c r="B51" s="112"/>
      <c r="C51" s="112"/>
      <c r="D51" s="112"/>
      <c r="E51" s="1244" t="str">
        <f>'CARGAR datos'!E50</f>
        <v>-</v>
      </c>
      <c r="F51" s="1244"/>
      <c r="G51" s="112" t="s">
        <v>296</v>
      </c>
      <c r="H51" s="112"/>
      <c r="I51" s="112"/>
      <c r="J51" s="1244" t="str">
        <f>'CARGAR datos'!E52</f>
        <v>-</v>
      </c>
      <c r="K51" s="1244"/>
      <c r="L51" s="112"/>
      <c r="M51" s="112"/>
      <c r="N51" s="112" t="s">
        <v>356</v>
      </c>
      <c r="O51" s="112"/>
      <c r="P51" s="113"/>
      <c r="Q51" s="1244" t="str">
        <f>'CARGAR datos'!N50</f>
        <v>-</v>
      </c>
      <c r="R51" s="1244"/>
      <c r="S51" s="1598" t="s">
        <v>357</v>
      </c>
      <c r="T51" s="1598"/>
      <c r="U51" s="1598"/>
      <c r="V51" s="1598"/>
      <c r="W51" s="1598"/>
      <c r="X51" s="1598"/>
      <c r="Y51" s="1598"/>
      <c r="Z51" s="1244" t="str">
        <f>'CARGAR datos'!N51</f>
        <v>-</v>
      </c>
      <c r="AA51" s="1244"/>
      <c r="AB51" s="112"/>
      <c r="AC51" s="112" t="s">
        <v>358</v>
      </c>
      <c r="AD51" s="112"/>
      <c r="AE51" s="112"/>
      <c r="AF51" s="301"/>
      <c r="AG51" s="91"/>
      <c r="AH51" s="1244" t="str">
        <f>'CARGAR datos'!N52</f>
        <v>-</v>
      </c>
      <c r="AI51" s="1244"/>
      <c r="AJ51" s="114"/>
      <c r="AK51" s="112"/>
    </row>
    <row r="52" spans="1:37" ht="12.75" customHeight="1" x14ac:dyDescent="0.25">
      <c r="A52" s="110"/>
      <c r="B52" s="112"/>
      <c r="C52" s="112"/>
      <c r="D52" s="112"/>
      <c r="E52" s="278"/>
      <c r="F52" s="278"/>
      <c r="G52" s="112"/>
      <c r="H52" s="112"/>
      <c r="I52" s="112"/>
      <c r="J52" s="278"/>
      <c r="K52" s="278"/>
      <c r="L52" s="112"/>
      <c r="M52" s="112"/>
      <c r="N52" s="112"/>
      <c r="O52" s="112"/>
      <c r="P52" s="113"/>
      <c r="Q52" s="278"/>
      <c r="R52" s="278"/>
      <c r="S52" s="112"/>
      <c r="T52" s="112"/>
      <c r="U52" s="112"/>
      <c r="V52" s="112"/>
      <c r="W52" s="112"/>
      <c r="X52" s="112"/>
      <c r="Y52" s="301"/>
      <c r="Z52" s="278"/>
      <c r="AA52" s="278"/>
      <c r="AB52" s="112"/>
      <c r="AC52" s="112"/>
      <c r="AD52" s="112"/>
      <c r="AE52" s="112"/>
      <c r="AF52" s="301"/>
      <c r="AG52" s="91"/>
      <c r="AH52" s="278"/>
      <c r="AI52" s="278"/>
      <c r="AJ52" s="114"/>
      <c r="AK52" s="112"/>
    </row>
    <row r="53" spans="1:37" ht="12.75" customHeight="1" x14ac:dyDescent="0.25">
      <c r="A53" s="110"/>
      <c r="B53" s="112" t="s">
        <v>349</v>
      </c>
      <c r="C53" s="112"/>
      <c r="D53" s="112"/>
      <c r="E53" s="112"/>
      <c r="F53" s="1242" t="str">
        <f>'CARGAR datos'!D59</f>
        <v>-</v>
      </c>
      <c r="G53" s="1242"/>
      <c r="H53" s="1242"/>
      <c r="I53" s="1242"/>
      <c r="J53" s="1242"/>
      <c r="K53" s="1242"/>
      <c r="L53" s="112" t="s">
        <v>350</v>
      </c>
      <c r="M53" s="112"/>
      <c r="N53" s="112"/>
      <c r="O53" s="1242" t="str">
        <f>'CARGAR datos'!D61</f>
        <v>-</v>
      </c>
      <c r="P53" s="1242"/>
      <c r="Q53" s="1242"/>
      <c r="R53" s="1242"/>
      <c r="S53" s="1242"/>
      <c r="T53" s="112" t="s">
        <v>351</v>
      </c>
      <c r="U53" s="112"/>
      <c r="V53" s="112"/>
      <c r="W53" s="112"/>
      <c r="X53" s="1242" t="str">
        <f>'CARGAR datos'!D63</f>
        <v>-</v>
      </c>
      <c r="Y53" s="1242"/>
      <c r="Z53" s="1242"/>
      <c r="AA53" s="1242"/>
      <c r="AB53" s="1242"/>
      <c r="AC53" s="1242"/>
      <c r="AD53" s="1242"/>
      <c r="AE53" s="1242"/>
      <c r="AF53" s="1242"/>
      <c r="AG53" s="1242"/>
      <c r="AH53" s="112"/>
      <c r="AI53" s="112"/>
      <c r="AJ53" s="147"/>
      <c r="AK53" s="91"/>
    </row>
    <row r="54" spans="1:37" ht="12.75" customHeight="1" x14ac:dyDescent="0.25">
      <c r="A54" s="115" t="s">
        <v>718</v>
      </c>
      <c r="B54" s="91"/>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3"/>
      <c r="AK54" s="91"/>
    </row>
    <row r="55" spans="1:37" ht="12.75" customHeight="1" x14ac:dyDescent="0.25">
      <c r="A55" s="115" t="s">
        <v>603</v>
      </c>
      <c r="B55" s="91"/>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3"/>
      <c r="AK55" s="91"/>
    </row>
    <row r="56" spans="1:37" ht="12.75" customHeight="1" x14ac:dyDescent="0.25">
      <c r="A56" s="115" t="s">
        <v>604</v>
      </c>
      <c r="B56" s="91"/>
      <c r="C56" s="91"/>
      <c r="D56" s="91"/>
      <c r="E56" s="91"/>
      <c r="F56" s="91"/>
      <c r="G56" s="91"/>
      <c r="H56" s="91"/>
      <c r="I56" s="91"/>
      <c r="J56" s="91"/>
      <c r="K56" s="9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3"/>
      <c r="AK56" s="91"/>
    </row>
    <row r="57" spans="1:37" ht="12.75" customHeight="1" x14ac:dyDescent="0.25">
      <c r="A57" s="92" t="s">
        <v>300</v>
      </c>
      <c r="B57" s="91"/>
      <c r="C57" s="91"/>
      <c r="D57" s="91"/>
      <c r="E57" s="91"/>
      <c r="F57" s="1245" t="str">
        <f>'CARGAR datos'!C54</f>
        <v>-</v>
      </c>
      <c r="G57" s="1245"/>
      <c r="H57" s="1245"/>
      <c r="I57" s="1245"/>
      <c r="J57" s="1245"/>
      <c r="K57" s="1245"/>
      <c r="L57" s="1245"/>
      <c r="M57" s="1245"/>
      <c r="N57" s="1245"/>
      <c r="O57" s="1245"/>
      <c r="P57" s="1245"/>
      <c r="Q57" s="1245"/>
      <c r="R57" s="1245"/>
      <c r="S57" s="1245"/>
      <c r="T57" s="1245"/>
      <c r="U57" s="1245"/>
      <c r="V57" s="1245"/>
      <c r="W57" s="1245"/>
      <c r="X57" s="1245"/>
      <c r="Y57" s="1245"/>
      <c r="Z57" s="1245"/>
      <c r="AA57" s="1245"/>
      <c r="AB57" s="1245"/>
      <c r="AC57" s="1245"/>
      <c r="AD57" s="1245"/>
      <c r="AE57" s="1245"/>
      <c r="AF57" s="1245"/>
      <c r="AG57" s="1245"/>
      <c r="AH57" s="1245"/>
      <c r="AI57" s="1245"/>
      <c r="AJ57" s="117"/>
      <c r="AK57" s="91"/>
    </row>
    <row r="58" spans="1:37" ht="12.75" customHeight="1" thickBot="1" x14ac:dyDescent="0.3">
      <c r="A58" s="92"/>
      <c r="B58" s="91"/>
      <c r="C58" s="91"/>
      <c r="D58" s="91"/>
      <c r="E58" s="91"/>
      <c r="F58" s="1245"/>
      <c r="G58" s="1245"/>
      <c r="H58" s="1245"/>
      <c r="I58" s="1245"/>
      <c r="J58" s="1245"/>
      <c r="K58" s="1245"/>
      <c r="L58" s="1245"/>
      <c r="M58" s="1245"/>
      <c r="N58" s="1245"/>
      <c r="O58" s="1245"/>
      <c r="P58" s="1245"/>
      <c r="Q58" s="1245"/>
      <c r="R58" s="1245"/>
      <c r="S58" s="1245"/>
      <c r="T58" s="1245"/>
      <c r="U58" s="1245"/>
      <c r="V58" s="1245"/>
      <c r="W58" s="1245"/>
      <c r="X58" s="1245"/>
      <c r="Y58" s="1245"/>
      <c r="Z58" s="1245"/>
      <c r="AA58" s="1245"/>
      <c r="AB58" s="1245"/>
      <c r="AC58" s="1245"/>
      <c r="AD58" s="1245"/>
      <c r="AE58" s="1245"/>
      <c r="AF58" s="1245"/>
      <c r="AG58" s="1245"/>
      <c r="AH58" s="1245"/>
      <c r="AI58" s="1245"/>
      <c r="AJ58" s="107"/>
      <c r="AK58" s="91"/>
    </row>
    <row r="59" spans="1:37" ht="12.75" customHeight="1" x14ac:dyDescent="0.25">
      <c r="A59" s="1238" t="s">
        <v>301</v>
      </c>
      <c r="B59" s="1239"/>
      <c r="C59" s="1239"/>
      <c r="D59" s="1239"/>
      <c r="E59" s="1239"/>
      <c r="F59" s="1239"/>
      <c r="G59" s="1239"/>
      <c r="H59" s="1239"/>
      <c r="I59" s="1240"/>
      <c r="J59" s="1238" t="s">
        <v>302</v>
      </c>
      <c r="K59" s="1239"/>
      <c r="L59" s="1239"/>
      <c r="M59" s="1239"/>
      <c r="N59" s="1239"/>
      <c r="O59" s="1239"/>
      <c r="P59" s="1239"/>
      <c r="Q59" s="1239"/>
      <c r="R59" s="1240"/>
      <c r="S59" s="1238" t="s">
        <v>304</v>
      </c>
      <c r="T59" s="1239"/>
      <c r="U59" s="1239"/>
      <c r="V59" s="1239"/>
      <c r="W59" s="1239"/>
      <c r="X59" s="1239"/>
      <c r="Y59" s="1239"/>
      <c r="Z59" s="1239"/>
      <c r="AA59" s="1240"/>
      <c r="AB59" s="1238" t="s">
        <v>303</v>
      </c>
      <c r="AC59" s="1239"/>
      <c r="AD59" s="1239"/>
      <c r="AE59" s="1239"/>
      <c r="AF59" s="1239"/>
      <c r="AG59" s="1239"/>
      <c r="AH59" s="1239"/>
      <c r="AI59" s="1239"/>
      <c r="AJ59" s="1240"/>
      <c r="AK59" s="91"/>
    </row>
    <row r="60" spans="1:37" ht="12.75" customHeight="1" x14ac:dyDescent="0.25">
      <c r="A60" s="1241"/>
      <c r="B60" s="1242"/>
      <c r="C60" s="1242"/>
      <c r="D60" s="1242"/>
      <c r="E60" s="1242"/>
      <c r="F60" s="1242"/>
      <c r="G60" s="1242"/>
      <c r="H60" s="1242"/>
      <c r="I60" s="1243"/>
      <c r="J60" s="1241"/>
      <c r="K60" s="1242"/>
      <c r="L60" s="1242"/>
      <c r="M60" s="1242"/>
      <c r="N60" s="1242"/>
      <c r="O60" s="1242"/>
      <c r="P60" s="1242"/>
      <c r="Q60" s="1242"/>
      <c r="R60" s="1243"/>
      <c r="S60" s="1241"/>
      <c r="T60" s="1242"/>
      <c r="U60" s="1242"/>
      <c r="V60" s="1242"/>
      <c r="W60" s="1242"/>
      <c r="X60" s="1242"/>
      <c r="Y60" s="1242"/>
      <c r="Z60" s="1242"/>
      <c r="AA60" s="1243"/>
      <c r="AB60" s="1241"/>
      <c r="AC60" s="1242"/>
      <c r="AD60" s="1242"/>
      <c r="AE60" s="1242"/>
      <c r="AF60" s="1242"/>
      <c r="AG60" s="1242"/>
      <c r="AH60" s="1242"/>
      <c r="AI60" s="1242"/>
      <c r="AJ60" s="1243"/>
      <c r="AK60" s="91"/>
    </row>
    <row r="61" spans="1:37" ht="12.75" customHeight="1" x14ac:dyDescent="0.25">
      <c r="A61" s="1255">
        <f>'CARGAR datos'!I10</f>
        <v>0</v>
      </c>
      <c r="B61" s="1256"/>
      <c r="C61" s="1256"/>
      <c r="D61" s="1256"/>
      <c r="E61" s="1256"/>
      <c r="F61" s="1256"/>
      <c r="G61" s="1256"/>
      <c r="H61" s="1256"/>
      <c r="I61" s="1257"/>
      <c r="J61" s="1255">
        <f>'CARGAR datos'!L10</f>
        <v>0</v>
      </c>
      <c r="K61" s="1256"/>
      <c r="L61" s="1256"/>
      <c r="M61" s="1256"/>
      <c r="N61" s="1256"/>
      <c r="O61" s="1256"/>
      <c r="P61" s="1256"/>
      <c r="Q61" s="1256"/>
      <c r="R61" s="1257"/>
      <c r="S61" s="92"/>
      <c r="T61" s="91"/>
      <c r="U61" s="91"/>
      <c r="V61" s="91"/>
      <c r="W61" s="91"/>
      <c r="X61" s="91"/>
      <c r="Y61" s="91"/>
      <c r="Z61" s="91"/>
      <c r="AA61" s="93"/>
      <c r="AB61" s="92"/>
      <c r="AC61" s="91"/>
      <c r="AD61" s="91"/>
      <c r="AE61" s="91"/>
      <c r="AF61" s="91"/>
      <c r="AG61" s="91"/>
      <c r="AH61" s="91"/>
      <c r="AI61" s="91"/>
      <c r="AJ61" s="93"/>
      <c r="AK61" s="91"/>
    </row>
    <row r="62" spans="1:37" ht="12.75" customHeight="1" x14ac:dyDescent="0.25">
      <c r="A62" s="1255"/>
      <c r="B62" s="1256"/>
      <c r="C62" s="1256"/>
      <c r="D62" s="1256"/>
      <c r="E62" s="1256"/>
      <c r="F62" s="1256"/>
      <c r="G62" s="1256"/>
      <c r="H62" s="1256"/>
      <c r="I62" s="1257"/>
      <c r="J62" s="1255"/>
      <c r="K62" s="1256"/>
      <c r="L62" s="1256"/>
      <c r="M62" s="1256"/>
      <c r="N62" s="1256"/>
      <c r="O62" s="1256"/>
      <c r="P62" s="1256"/>
      <c r="Q62" s="1256"/>
      <c r="R62" s="1257"/>
      <c r="S62" s="92"/>
      <c r="T62" s="91"/>
      <c r="U62" s="91"/>
      <c r="V62" s="91"/>
      <c r="W62" s="91"/>
      <c r="X62" s="91"/>
      <c r="Y62" s="91"/>
      <c r="Z62" s="91"/>
      <c r="AA62" s="93"/>
      <c r="AB62" s="92"/>
      <c r="AC62" s="91"/>
      <c r="AD62" s="91"/>
      <c r="AE62" s="91"/>
      <c r="AF62" s="91"/>
      <c r="AG62" s="91"/>
      <c r="AH62" s="91"/>
      <c r="AI62" s="91"/>
      <c r="AJ62" s="93"/>
      <c r="AK62" s="91"/>
    </row>
    <row r="63" spans="1:37" ht="12.75" customHeight="1" x14ac:dyDescent="0.25">
      <c r="A63" s="1255"/>
      <c r="B63" s="1256"/>
      <c r="C63" s="1256"/>
      <c r="D63" s="1256"/>
      <c r="E63" s="1256"/>
      <c r="F63" s="1256"/>
      <c r="G63" s="1256"/>
      <c r="H63" s="1256"/>
      <c r="I63" s="1257"/>
      <c r="J63" s="1255"/>
      <c r="K63" s="1256"/>
      <c r="L63" s="1256"/>
      <c r="M63" s="1256"/>
      <c r="N63" s="1256"/>
      <c r="O63" s="1256"/>
      <c r="P63" s="1256"/>
      <c r="Q63" s="1256"/>
      <c r="R63" s="1257"/>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255"/>
      <c r="B64" s="1256"/>
      <c r="C64" s="1256"/>
      <c r="D64" s="1256"/>
      <c r="E64" s="1256"/>
      <c r="F64" s="1256"/>
      <c r="G64" s="1256"/>
      <c r="H64" s="1256"/>
      <c r="I64" s="1257"/>
      <c r="J64" s="1255"/>
      <c r="K64" s="1256"/>
      <c r="L64" s="1256"/>
      <c r="M64" s="1256"/>
      <c r="N64" s="1256"/>
      <c r="O64" s="1256"/>
      <c r="P64" s="1256"/>
      <c r="Q64" s="1256"/>
      <c r="R64" s="1257"/>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255"/>
      <c r="B65" s="1256"/>
      <c r="C65" s="1256"/>
      <c r="D65" s="1256"/>
      <c r="E65" s="1256"/>
      <c r="F65" s="1256"/>
      <c r="G65" s="1256"/>
      <c r="H65" s="1256"/>
      <c r="I65" s="1257"/>
      <c r="J65" s="1255"/>
      <c r="K65" s="1256"/>
      <c r="L65" s="1256"/>
      <c r="M65" s="1256"/>
      <c r="N65" s="1256"/>
      <c r="O65" s="1256"/>
      <c r="P65" s="1256"/>
      <c r="Q65" s="1256"/>
      <c r="R65" s="1257"/>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1250" t="str">
        <f>'CARGAR datos'!E19</f>
        <v>-</v>
      </c>
      <c r="B66" s="1251"/>
      <c r="C66" s="1251"/>
      <c r="D66" s="1251"/>
      <c r="E66" s="1251"/>
      <c r="F66" s="1251"/>
      <c r="G66" s="1251"/>
      <c r="H66" s="1251"/>
      <c r="I66" s="1252"/>
      <c r="J66" s="1596" t="str">
        <f>'CARGAR datos'!E8</f>
        <v>-</v>
      </c>
      <c r="K66" s="1251"/>
      <c r="L66" s="1251"/>
      <c r="M66" s="1251"/>
      <c r="N66" s="1251"/>
      <c r="O66" s="1251"/>
      <c r="P66" s="1251"/>
      <c r="Q66" s="1251"/>
      <c r="R66" s="1252"/>
      <c r="S66" s="92"/>
      <c r="T66" s="91"/>
      <c r="U66" s="91"/>
      <c r="V66" s="91"/>
      <c r="W66" s="91"/>
      <c r="X66" s="91"/>
      <c r="Y66" s="91"/>
      <c r="Z66" s="91"/>
      <c r="AA66" s="93"/>
      <c r="AB66" s="92"/>
      <c r="AC66" s="91"/>
      <c r="AD66" s="91"/>
      <c r="AE66" s="91"/>
      <c r="AF66" s="91"/>
      <c r="AG66" s="91"/>
      <c r="AH66" s="91"/>
      <c r="AI66" s="91"/>
      <c r="AJ66" s="93"/>
      <c r="AK66" s="91"/>
    </row>
    <row r="67" spans="1:37" ht="12.75" customHeight="1" x14ac:dyDescent="0.25">
      <c r="A67" s="92"/>
      <c r="B67" s="91"/>
      <c r="C67" s="1251" t="str">
        <f>'CARGAR datos'!E25</f>
        <v>-</v>
      </c>
      <c r="D67" s="1251"/>
      <c r="E67" s="1251"/>
      <c r="F67" s="1251"/>
      <c r="G67" s="1251"/>
      <c r="H67" s="91"/>
      <c r="I67" s="93"/>
      <c r="J67" s="92"/>
      <c r="K67" s="1251" t="str">
        <f>'CARGAR datos'!E10</f>
        <v>-</v>
      </c>
      <c r="L67" s="1251"/>
      <c r="M67" s="1251"/>
      <c r="N67" s="1251"/>
      <c r="O67" s="1251"/>
      <c r="P67" s="1251"/>
      <c r="Q67" s="1251"/>
      <c r="R67" s="93"/>
      <c r="S67" s="92"/>
      <c r="T67" s="91"/>
      <c r="U67" s="91"/>
      <c r="V67" s="91"/>
      <c r="W67" s="91"/>
      <c r="X67" s="91"/>
      <c r="Y67" s="91"/>
      <c r="Z67" s="91"/>
      <c r="AA67" s="93"/>
      <c r="AB67" s="92"/>
      <c r="AC67" s="91"/>
      <c r="AD67" s="91"/>
      <c r="AE67" s="91"/>
      <c r="AF67" s="91"/>
      <c r="AG67" s="91"/>
      <c r="AH67" s="91"/>
      <c r="AI67" s="91"/>
      <c r="AJ67" s="93"/>
      <c r="AK67" s="91"/>
    </row>
    <row r="68" spans="1:37" ht="12.75" customHeight="1" thickBot="1" x14ac:dyDescent="0.3">
      <c r="A68" s="95"/>
      <c r="B68" s="119" t="s">
        <v>305</v>
      </c>
      <c r="C68" s="96"/>
      <c r="D68" s="96"/>
      <c r="E68" s="1249">
        <f>'CARGAR datos'!Z25</f>
        <v>46204</v>
      </c>
      <c r="F68" s="1249"/>
      <c r="G68" s="1249"/>
      <c r="H68" s="1249"/>
      <c r="I68" s="97"/>
      <c r="J68" s="95"/>
      <c r="K68" s="119" t="s">
        <v>305</v>
      </c>
      <c r="L68" s="96"/>
      <c r="M68" s="96"/>
      <c r="N68" s="1249">
        <f>'CARGAR datos'!Z25</f>
        <v>46204</v>
      </c>
      <c r="O68" s="1249"/>
      <c r="P68" s="1249"/>
      <c r="Q68" s="1249"/>
      <c r="R68" s="97"/>
      <c r="S68" s="95"/>
      <c r="T68" s="119" t="s">
        <v>305</v>
      </c>
      <c r="U68" s="96"/>
      <c r="V68" s="96"/>
      <c r="W68" s="1246"/>
      <c r="X68" s="1246"/>
      <c r="Y68" s="1246"/>
      <c r="Z68" s="1246"/>
      <c r="AA68" s="97"/>
      <c r="AB68" s="95"/>
      <c r="AC68" s="119" t="s">
        <v>305</v>
      </c>
      <c r="AD68" s="96"/>
      <c r="AE68" s="96"/>
      <c r="AF68" s="1246"/>
      <c r="AG68" s="1246"/>
      <c r="AH68" s="1246"/>
      <c r="AI68" s="1246"/>
      <c r="AJ68" s="97"/>
      <c r="AK68" s="91"/>
    </row>
    <row r="69" spans="1:37" x14ac:dyDescent="0.25">
      <c r="A69" s="91"/>
      <c r="B69" s="91"/>
      <c r="C69" s="91"/>
      <c r="D69" s="91"/>
      <c r="E69" s="91"/>
      <c r="F69" s="91"/>
      <c r="G69" s="91"/>
      <c r="H69" s="91"/>
      <c r="I69" s="91"/>
      <c r="J69" s="91"/>
      <c r="K69" s="91"/>
      <c r="L69" s="91"/>
      <c r="M69" s="91"/>
      <c r="N69" s="91"/>
      <c r="O69" s="91"/>
      <c r="P69" s="91"/>
      <c r="Q69" s="91"/>
      <c r="R69" s="91"/>
      <c r="S69" s="91"/>
      <c r="T69" s="91"/>
      <c r="U69" s="91"/>
      <c r="V69" s="91"/>
      <c r="W69" s="91"/>
      <c r="X69" s="91"/>
      <c r="Y69" s="91"/>
      <c r="Z69" s="91"/>
      <c r="AA69" s="91"/>
      <c r="AB69" s="91"/>
      <c r="AC69" s="91"/>
      <c r="AD69" s="91"/>
      <c r="AE69" s="91"/>
      <c r="AF69" s="91"/>
      <c r="AG69" s="91"/>
      <c r="AH69" s="91"/>
      <c r="AI69" s="91"/>
      <c r="AJ69" s="91"/>
      <c r="AK69" s="91"/>
    </row>
  </sheetData>
  <sheetProtection algorithmName="SHA-512" hashValue="5ubThl+kczcleMViEeHW+9d4mMD1CAXI/WJkvGaCMBlwaaURVoQiO8gO7gqJCvjYlp/ILPE0VbMUW/Pq4m1ofQ==" saltValue="9v0TVnUaKMFAjnGc/5pdcQ==" spinCount="100000" sheet="1" selectLockedCells="1"/>
  <mergeCells count="87">
    <mergeCell ref="A61:I65"/>
    <mergeCell ref="J61:R65"/>
    <mergeCell ref="AF68:AI68"/>
    <mergeCell ref="A59:I60"/>
    <mergeCell ref="J59:R60"/>
    <mergeCell ref="S59:AA60"/>
    <mergeCell ref="AB59:AJ60"/>
    <mergeCell ref="C67:G67"/>
    <mergeCell ref="K67:Q67"/>
    <mergeCell ref="E68:H68"/>
    <mergeCell ref="N68:Q68"/>
    <mergeCell ref="W68:Z68"/>
    <mergeCell ref="J66:R66"/>
    <mergeCell ref="A66:I66"/>
    <mergeCell ref="L45:W45"/>
    <mergeCell ref="Z45:AC45"/>
    <mergeCell ref="AF45:AJ45"/>
    <mergeCell ref="F57:AI58"/>
    <mergeCell ref="B47:O47"/>
    <mergeCell ref="K49:O49"/>
    <mergeCell ref="Z49:AE49"/>
    <mergeCell ref="E51:F51"/>
    <mergeCell ref="J51:K51"/>
    <mergeCell ref="Q51:R51"/>
    <mergeCell ref="Z51:AA51"/>
    <mergeCell ref="AH51:AI51"/>
    <mergeCell ref="F53:K53"/>
    <mergeCell ref="O53:S53"/>
    <mergeCell ref="X53:AG53"/>
    <mergeCell ref="S51:Y51"/>
    <mergeCell ref="U41:Y41"/>
    <mergeCell ref="Z41:AB41"/>
    <mergeCell ref="AC41:AE41"/>
    <mergeCell ref="AF41:AJ41"/>
    <mergeCell ref="C43:P43"/>
    <mergeCell ref="R43:AE43"/>
    <mergeCell ref="A41:B41"/>
    <mergeCell ref="C41:L41"/>
    <mergeCell ref="N41:P41"/>
    <mergeCell ref="Q41:R41"/>
    <mergeCell ref="S41:T41"/>
    <mergeCell ref="Y37:AA37"/>
    <mergeCell ref="AB37:AI37"/>
    <mergeCell ref="A39:E39"/>
    <mergeCell ref="F39:H39"/>
    <mergeCell ref="I39:K39"/>
    <mergeCell ref="L39:N39"/>
    <mergeCell ref="O39:Q39"/>
    <mergeCell ref="R39:T39"/>
    <mergeCell ref="U39:W39"/>
    <mergeCell ref="X39:Z39"/>
    <mergeCell ref="AA39:AC39"/>
    <mergeCell ref="AD39:AI39"/>
    <mergeCell ref="A33:C33"/>
    <mergeCell ref="D33:V33"/>
    <mergeCell ref="B35:I35"/>
    <mergeCell ref="A37:E37"/>
    <mergeCell ref="F37:L37"/>
    <mergeCell ref="N37:P37"/>
    <mergeCell ref="Q37:X37"/>
    <mergeCell ref="H29:U29"/>
    <mergeCell ref="W29:Z29"/>
    <mergeCell ref="AC29:AE29"/>
    <mergeCell ref="AH29:AJ29"/>
    <mergeCell ref="F31:N31"/>
    <mergeCell ref="T31:W31"/>
    <mergeCell ref="AB31:AJ31"/>
    <mergeCell ref="AI17:AJ17"/>
    <mergeCell ref="C19:D19"/>
    <mergeCell ref="K19:Q19"/>
    <mergeCell ref="W19:Y19"/>
    <mergeCell ref="AC19:AJ19"/>
    <mergeCell ref="G27:U27"/>
    <mergeCell ref="Z27:AH27"/>
    <mergeCell ref="F13:S13"/>
    <mergeCell ref="X13:AC13"/>
    <mergeCell ref="H15:V15"/>
    <mergeCell ref="AA15:AE15"/>
    <mergeCell ref="D17:F17"/>
    <mergeCell ref="O17:AB17"/>
    <mergeCell ref="AD17:AF17"/>
    <mergeCell ref="A1:I11"/>
    <mergeCell ref="J1:S1"/>
    <mergeCell ref="T1:AJ1"/>
    <mergeCell ref="J2:AJ5"/>
    <mergeCell ref="J6:AJ8"/>
    <mergeCell ref="J9:AJ11"/>
  </mergeCells>
  <conditionalFormatting sqref="E68:H68">
    <cfRule type="cellIs" dxfId="34" priority="1" stopIfTrue="1" operator="equal">
      <formula>0</formula>
    </cfRule>
  </conditionalFormatting>
  <conditionalFormatting sqref="F13:S13 A15 H15 AA15:AE15 D17:F17 O17 AI17 C19:D19 K19 W19 AC19:AK19 G27 Z27 H29 W29 AC29 AH29 F31:F32 T31:W32 AB31:AJ32 L39 X39:X40 C40:D40 G40:H40 K40:L40 O40:P40 S40 C43:P43 R43:AE43 L45:L46 Z45:Z46 AF45:AF46">
    <cfRule type="cellIs" dxfId="33" priority="6" stopIfTrue="1" operator="equal">
      <formula>0</formula>
    </cfRule>
  </conditionalFormatting>
  <conditionalFormatting sqref="K49:O49 Z49 Q51:S51 Z51 E51:F52 J51:K52 AF51:AI52 Q52:T52 Y52:Z52 A66 J66 C67:G67 K67:Q67">
    <cfRule type="cellIs" dxfId="32" priority="7" stopIfTrue="1" operator="equal">
      <formula>0</formula>
    </cfRule>
  </conditionalFormatting>
  <conditionalFormatting sqref="N68:Q68">
    <cfRule type="cellIs" dxfId="31" priority="2" stopIfTrue="1" operator="equal">
      <formula>0</formula>
    </cfRule>
  </conditionalFormatting>
  <conditionalFormatting sqref="X13">
    <cfRule type="cellIs" dxfId="30" priority="4" stopIfTrue="1" operator="equal">
      <formula>0</formula>
    </cfRule>
  </conditionalFormatting>
  <conditionalFormatting sqref="AB37">
    <cfRule type="cellIs" dxfId="29" priority="3" stopIfTrue="1" operator="equal">
      <formula>0</formula>
    </cfRule>
  </conditionalFormatting>
  <conditionalFormatting sqref="AD17">
    <cfRule type="cellIs" dxfId="28" priority="5" stopIfTrue="1" operator="equal">
      <formula>0</formula>
    </cfRule>
  </conditionalFormatting>
  <printOptions horizontalCentered="1" verticalCentered="1"/>
  <pageMargins left="0.55118110236220474" right="0.39370078740157483" top="0.62992125984251968" bottom="0.15748031496062992" header="0.43307086614173229" footer="0"/>
  <pageSetup paperSize="9" scale="9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A58FA-516F-4A39-A3A7-83457DE11813}">
  <dimension ref="A1:AB37"/>
  <sheetViews>
    <sheetView workbookViewId="0">
      <selection activeCell="B2" sqref="B2"/>
    </sheetView>
  </sheetViews>
  <sheetFormatPr baseColWidth="10" defaultRowHeight="15" x14ac:dyDescent="0.25"/>
  <sheetData>
    <row r="1" spans="1:28" x14ac:dyDescent="0.25">
      <c r="A1" s="435"/>
      <c r="B1" s="435"/>
      <c r="C1" s="435"/>
      <c r="D1" s="435"/>
      <c r="E1" s="435"/>
      <c r="F1" s="435"/>
      <c r="G1" s="435"/>
      <c r="H1" s="435"/>
      <c r="I1" s="435"/>
      <c r="J1" s="435"/>
      <c r="K1" s="435"/>
      <c r="L1" s="435"/>
      <c r="M1" s="435"/>
      <c r="N1" s="435"/>
      <c r="O1" s="435"/>
      <c r="P1" s="435"/>
      <c r="Q1" s="435"/>
      <c r="R1" s="435"/>
      <c r="S1" s="435"/>
      <c r="T1" s="435"/>
      <c r="U1" s="435"/>
      <c r="V1" s="435"/>
      <c r="W1" s="435"/>
      <c r="X1" s="435"/>
      <c r="Y1" s="435"/>
      <c r="Z1" s="435"/>
      <c r="AA1" s="435"/>
      <c r="AB1" s="435"/>
    </row>
    <row r="2" spans="1:28" x14ac:dyDescent="0.25">
      <c r="A2" s="435"/>
      <c r="B2" s="435"/>
      <c r="C2" s="435"/>
      <c r="D2" s="435"/>
      <c r="E2" s="435"/>
      <c r="F2" s="435"/>
      <c r="G2" s="435"/>
      <c r="H2" s="435"/>
      <c r="I2" s="435"/>
      <c r="J2" s="435"/>
      <c r="K2" s="435"/>
      <c r="L2" s="435"/>
      <c r="M2" s="435"/>
      <c r="N2" s="435"/>
      <c r="O2" s="435"/>
      <c r="P2" s="435"/>
      <c r="Q2" s="435"/>
      <c r="R2" s="435"/>
      <c r="S2" s="435"/>
      <c r="T2" s="435"/>
      <c r="U2" s="435"/>
      <c r="V2" s="435"/>
      <c r="W2" s="435"/>
      <c r="X2" s="435"/>
      <c r="Y2" s="435"/>
      <c r="Z2" s="435"/>
      <c r="AA2" s="435"/>
      <c r="AB2" s="435"/>
    </row>
    <row r="3" spans="1:28" x14ac:dyDescent="0.25">
      <c r="A3" s="435"/>
      <c r="B3" s="435"/>
      <c r="C3" s="435"/>
      <c r="D3" s="435" t="s">
        <v>627</v>
      </c>
      <c r="E3" s="436">
        <f>'CARGAR datos p calculos'!G46</f>
        <v>379500</v>
      </c>
      <c r="F3" s="435" t="str">
        <f>TRIM(B15)</f>
        <v>TRESCIENTOS SETENTA Y NUEVE MIL QUINIENTOS CON 00/100</v>
      </c>
      <c r="G3" s="435"/>
      <c r="H3" s="435"/>
      <c r="I3" s="435"/>
      <c r="J3" s="435"/>
      <c r="K3" s="435"/>
      <c r="L3" s="435"/>
      <c r="M3" s="435"/>
      <c r="N3" s="435"/>
      <c r="O3" s="435"/>
      <c r="P3" s="435"/>
      <c r="Q3" s="435"/>
      <c r="R3" s="435" t="s">
        <v>627</v>
      </c>
      <c r="S3" s="440" t="s">
        <v>680</v>
      </c>
      <c r="T3" s="435" t="e">
        <f>TRIM(P15)</f>
        <v>#VALUE!</v>
      </c>
      <c r="U3" s="435"/>
      <c r="V3" s="435"/>
      <c r="W3" s="435"/>
      <c r="X3" s="435"/>
      <c r="Y3" s="435"/>
      <c r="Z3" s="435"/>
      <c r="AA3" s="435"/>
      <c r="AB3" s="435"/>
    </row>
    <row r="4" spans="1:28" x14ac:dyDescent="0.25">
      <c r="A4" s="435"/>
      <c r="B4" s="435"/>
      <c r="C4" s="435"/>
      <c r="D4" s="435" t="s">
        <v>628</v>
      </c>
      <c r="E4" s="436">
        <f>INT(E3)</f>
        <v>379500</v>
      </c>
      <c r="F4" s="435"/>
      <c r="G4" s="435"/>
      <c r="H4" s="435"/>
      <c r="I4" s="435"/>
      <c r="J4" s="435"/>
      <c r="K4" s="435"/>
      <c r="L4" s="435"/>
      <c r="M4" s="435"/>
      <c r="N4" s="435"/>
      <c r="O4" s="435"/>
      <c r="P4" s="435"/>
      <c r="Q4" s="435"/>
      <c r="R4" s="435" t="s">
        <v>628</v>
      </c>
      <c r="S4" s="436" t="e">
        <f>INT(S3)</f>
        <v>#VALUE!</v>
      </c>
      <c r="T4" s="435"/>
      <c r="U4" s="435"/>
      <c r="V4" s="435"/>
      <c r="W4" s="435"/>
      <c r="X4" s="435"/>
      <c r="Y4" s="435"/>
      <c r="Z4" s="435"/>
      <c r="AA4" s="435"/>
      <c r="AB4" s="435"/>
    </row>
    <row r="5" spans="1:28" x14ac:dyDescent="0.25">
      <c r="A5" s="435"/>
      <c r="B5" s="435"/>
      <c r="C5" s="435"/>
      <c r="D5" s="435" t="s">
        <v>629</v>
      </c>
      <c r="E5" s="435" t="str">
        <f>IF((E3-E4)=0,"00",ROUND((E3-E4)*100,2))</f>
        <v>00</v>
      </c>
      <c r="F5" s="437"/>
      <c r="G5" s="435"/>
      <c r="H5" s="435"/>
      <c r="I5" s="435"/>
      <c r="J5" s="435"/>
      <c r="K5" s="435"/>
      <c r="L5" s="435"/>
      <c r="M5" s="435"/>
      <c r="N5" s="435"/>
      <c r="O5" s="435"/>
      <c r="P5" s="435"/>
      <c r="Q5" s="435"/>
      <c r="R5" s="435" t="s">
        <v>629</v>
      </c>
      <c r="S5" s="435" t="e">
        <f>IF((S3-S4)=0,"00",ROUND((S3-S4)*100,2))</f>
        <v>#VALUE!</v>
      </c>
      <c r="T5" s="437"/>
      <c r="U5" s="435"/>
      <c r="V5" s="435"/>
      <c r="W5" s="435"/>
      <c r="X5" s="435"/>
      <c r="Y5" s="435"/>
      <c r="Z5" s="435"/>
      <c r="AA5" s="435"/>
      <c r="AB5" s="435"/>
    </row>
    <row r="6" spans="1:28" x14ac:dyDescent="0.25">
      <c r="A6" s="435"/>
      <c r="B6" s="435"/>
      <c r="C6" s="435"/>
      <c r="D6" s="435" t="s">
        <v>630</v>
      </c>
      <c r="E6" s="438"/>
      <c r="F6" s="435"/>
      <c r="G6" s="435"/>
      <c r="H6" s="435"/>
      <c r="I6" s="435"/>
      <c r="J6" s="435"/>
      <c r="K6" s="435"/>
      <c r="L6" s="435"/>
      <c r="M6" s="435"/>
      <c r="N6" s="435"/>
      <c r="O6" s="435"/>
      <c r="P6" s="435"/>
      <c r="Q6" s="435"/>
      <c r="R6" s="435" t="s">
        <v>630</v>
      </c>
      <c r="S6" s="438"/>
      <c r="T6" s="435"/>
      <c r="U6" s="435"/>
      <c r="V6" s="435"/>
      <c r="W6" s="435"/>
      <c r="X6" s="435"/>
      <c r="Y6" s="435"/>
      <c r="Z6" s="435"/>
      <c r="AA6" s="435"/>
      <c r="AB6" s="435"/>
    </row>
    <row r="7" spans="1:28" x14ac:dyDescent="0.25">
      <c r="A7" s="435"/>
      <c r="B7" s="435"/>
      <c r="C7" s="435"/>
      <c r="D7" s="435"/>
      <c r="E7" s="435"/>
      <c r="F7" s="435"/>
      <c r="G7" s="435"/>
      <c r="H7" s="435"/>
      <c r="I7" s="435"/>
      <c r="J7" s="435"/>
      <c r="K7" s="435"/>
      <c r="L7" s="435"/>
      <c r="M7" s="435"/>
      <c r="N7" s="435"/>
      <c r="O7" s="435"/>
      <c r="P7" s="435"/>
      <c r="Q7" s="435"/>
      <c r="R7" s="435"/>
      <c r="S7" s="435"/>
      <c r="T7" s="435"/>
      <c r="U7" s="435"/>
      <c r="V7" s="435"/>
      <c r="W7" s="435"/>
      <c r="X7" s="435"/>
      <c r="Y7" s="435"/>
      <c r="Z7" s="435"/>
      <c r="AA7" s="435"/>
      <c r="AB7" s="435"/>
    </row>
    <row r="8" spans="1:28" x14ac:dyDescent="0.25">
      <c r="A8" s="435" t="s">
        <v>631</v>
      </c>
      <c r="B8" s="435">
        <f>INT(E3/1000000)</f>
        <v>0</v>
      </c>
      <c r="C8" s="435"/>
      <c r="D8" s="435"/>
      <c r="E8" s="435" t="s">
        <v>632</v>
      </c>
      <c r="F8" s="435">
        <f>INT(MOD(E4/1000,1000))</f>
        <v>379</v>
      </c>
      <c r="G8" s="435"/>
      <c r="H8" s="435"/>
      <c r="I8" s="435" t="s">
        <v>633</v>
      </c>
      <c r="J8" s="435">
        <f>MOD(E4,1000)</f>
        <v>500</v>
      </c>
      <c r="K8" s="435"/>
      <c r="L8" s="435"/>
      <c r="M8" s="435"/>
      <c r="N8" s="435"/>
      <c r="O8" s="435" t="s">
        <v>631</v>
      </c>
      <c r="P8" s="435" t="e">
        <f>INT(S3/1000000)</f>
        <v>#VALUE!</v>
      </c>
      <c r="Q8" s="435"/>
      <c r="R8" s="435"/>
      <c r="S8" s="435" t="s">
        <v>632</v>
      </c>
      <c r="T8" s="435" t="e">
        <f>INT(MOD(S4/1000,1000))</f>
        <v>#VALUE!</v>
      </c>
      <c r="U8" s="435"/>
      <c r="V8" s="435"/>
      <c r="W8" s="435" t="s">
        <v>633</v>
      </c>
      <c r="X8" s="435" t="e">
        <f>MOD(S4,1000)</f>
        <v>#VALUE!</v>
      </c>
      <c r="Y8" s="435"/>
      <c r="Z8" s="435"/>
      <c r="AA8" s="435"/>
      <c r="AB8" s="435"/>
    </row>
    <row r="9" spans="1:28" x14ac:dyDescent="0.25">
      <c r="A9" s="435"/>
      <c r="B9" s="435"/>
      <c r="C9" s="435"/>
      <c r="D9" s="435"/>
      <c r="E9" s="435"/>
      <c r="F9" s="435"/>
      <c r="G9" s="435"/>
      <c r="H9" s="435"/>
      <c r="I9" s="435"/>
      <c r="J9" s="435"/>
      <c r="K9" s="435"/>
      <c r="L9" s="435"/>
      <c r="M9" s="435"/>
      <c r="N9" s="435"/>
      <c r="O9" s="435"/>
      <c r="P9" s="435"/>
      <c r="Q9" s="435"/>
      <c r="R9" s="435"/>
      <c r="S9" s="435"/>
      <c r="T9" s="435"/>
      <c r="U9" s="435"/>
      <c r="V9" s="435"/>
      <c r="W9" s="435"/>
      <c r="X9" s="435"/>
      <c r="Y9" s="435"/>
      <c r="Z9" s="435"/>
      <c r="AA9" s="435"/>
      <c r="AB9" s="435"/>
    </row>
    <row r="10" spans="1:28" x14ac:dyDescent="0.25">
      <c r="A10" s="435" t="s">
        <v>633</v>
      </c>
      <c r="B10" s="435">
        <f>B8</f>
        <v>0</v>
      </c>
      <c r="C10" s="435" t="str">
        <f>VLOOKUP(B10,$A$18:$B$28,2,1)</f>
        <v xml:space="preserve"> </v>
      </c>
      <c r="D10" s="435"/>
      <c r="E10" s="435" t="s">
        <v>633</v>
      </c>
      <c r="F10" s="435">
        <f>F8</f>
        <v>379</v>
      </c>
      <c r="G10" s="435" t="str">
        <f>VLOOKUP(F10,$A$18:$B$28,2,1)</f>
        <v>TRESCIENTOS</v>
      </c>
      <c r="H10" s="435"/>
      <c r="I10" s="435" t="s">
        <v>633</v>
      </c>
      <c r="J10" s="435">
        <f>J8</f>
        <v>500</v>
      </c>
      <c r="K10" s="435" t="str">
        <f>VLOOKUP(J10,$A$18:$B$28,2,1)</f>
        <v>QUINIENTOS</v>
      </c>
      <c r="L10" s="435"/>
      <c r="M10" s="435"/>
      <c r="N10" s="435"/>
      <c r="O10" s="435" t="s">
        <v>633</v>
      </c>
      <c r="P10" s="435" t="e">
        <f>P8</f>
        <v>#VALUE!</v>
      </c>
      <c r="Q10" s="435" t="e">
        <f>VLOOKUP(P10,$A$18:$B$28,2,1)</f>
        <v>#VALUE!</v>
      </c>
      <c r="R10" s="435"/>
      <c r="S10" s="435" t="s">
        <v>633</v>
      </c>
      <c r="T10" s="435" t="e">
        <f>T8</f>
        <v>#VALUE!</v>
      </c>
      <c r="U10" s="435" t="e">
        <f>VLOOKUP(T10,$A$18:$B$28,2,1)</f>
        <v>#VALUE!</v>
      </c>
      <c r="V10" s="435"/>
      <c r="W10" s="435" t="s">
        <v>633</v>
      </c>
      <c r="X10" s="435" t="e">
        <f>X8</f>
        <v>#VALUE!</v>
      </c>
      <c r="Y10" s="435" t="e">
        <f>VLOOKUP(X10,$A$18:$B$28,2,1)</f>
        <v>#VALUE!</v>
      </c>
      <c r="Z10" s="435"/>
      <c r="AA10" s="435"/>
      <c r="AB10" s="435"/>
    </row>
    <row r="11" spans="1:28" x14ac:dyDescent="0.25">
      <c r="A11" s="435" t="s">
        <v>634</v>
      </c>
      <c r="B11" s="435">
        <f>MOD(B8,100)</f>
        <v>0</v>
      </c>
      <c r="C11" s="435" t="str">
        <f>VLOOKUP(B11,$E$18:$G$34,2,1)</f>
        <v xml:space="preserve"> </v>
      </c>
      <c r="D11" s="435" t="str">
        <f>IF(AND(B11&gt;29,B12&lt;&gt;0)," Y ","")</f>
        <v/>
      </c>
      <c r="E11" s="435" t="s">
        <v>635</v>
      </c>
      <c r="F11" s="435">
        <f>MOD(F8,100)</f>
        <v>79</v>
      </c>
      <c r="G11" s="435" t="str">
        <f>VLOOKUP(F11,$E$18:$F$34,2,1)</f>
        <v>SETENTA</v>
      </c>
      <c r="H11" s="435" t="str">
        <f>IF(AND(F11&gt;29,F12&lt;&gt;0)," Y ","")</f>
        <v xml:space="preserve"> Y </v>
      </c>
      <c r="I11" s="435" t="s">
        <v>635</v>
      </c>
      <c r="J11" s="435">
        <f>MOD(J8,100)</f>
        <v>0</v>
      </c>
      <c r="K11" s="435" t="str">
        <f>VLOOKUP(J11,$E$18:$F$34,2,1)</f>
        <v xml:space="preserve"> </v>
      </c>
      <c r="L11" s="435" t="str">
        <f>IF(AND(J11&gt;29,J12&lt;&gt;0)," Y ","")</f>
        <v/>
      </c>
      <c r="M11" s="435"/>
      <c r="N11" s="435"/>
      <c r="O11" s="435" t="s">
        <v>634</v>
      </c>
      <c r="P11" s="435" t="e">
        <f>MOD(P8,100)</f>
        <v>#VALUE!</v>
      </c>
      <c r="Q11" s="435" t="e">
        <f>VLOOKUP(P11,$E$18:$G$34,2,1)</f>
        <v>#VALUE!</v>
      </c>
      <c r="R11" s="435" t="e">
        <f>IF(AND(P11&gt;29,P12&lt;&gt;0)," Y ","")</f>
        <v>#VALUE!</v>
      </c>
      <c r="S11" s="435" t="s">
        <v>635</v>
      </c>
      <c r="T11" s="435" t="e">
        <f>MOD(T8,100)</f>
        <v>#VALUE!</v>
      </c>
      <c r="U11" s="435" t="e">
        <f>VLOOKUP(T11,$E$18:$F$34,2,1)</f>
        <v>#VALUE!</v>
      </c>
      <c r="V11" s="435" t="e">
        <f>IF(AND(T11&gt;29,T12&lt;&gt;0)," Y ","")</f>
        <v>#VALUE!</v>
      </c>
      <c r="W11" s="435" t="s">
        <v>635</v>
      </c>
      <c r="X11" s="435" t="e">
        <f>MOD(X8,100)</f>
        <v>#VALUE!</v>
      </c>
      <c r="Y11" s="435" t="e">
        <f>VLOOKUP(X11,$E$18:$F$34,2,1)</f>
        <v>#VALUE!</v>
      </c>
      <c r="Z11" s="435" t="e">
        <f>IF(AND(X11&gt;29,X12&lt;&gt;0)," Y ","")</f>
        <v>#VALUE!</v>
      </c>
      <c r="AA11" s="435"/>
      <c r="AB11" s="435"/>
    </row>
    <row r="12" spans="1:28" x14ac:dyDescent="0.25">
      <c r="A12" s="435" t="s">
        <v>636</v>
      </c>
      <c r="B12" s="435">
        <f>MOD(B11,10)</f>
        <v>0</v>
      </c>
      <c r="C12" s="435" t="str">
        <f>IF((B11&lt;10)+(B11&gt;15),VLOOKUP(B12,$J$18:$L$27,3,0),"")</f>
        <v xml:space="preserve"> </v>
      </c>
      <c r="D12" s="435"/>
      <c r="E12" s="435" t="s">
        <v>636</v>
      </c>
      <c r="F12" s="435">
        <f>MOD(F11,10)</f>
        <v>9</v>
      </c>
      <c r="G12" s="435" t="str">
        <f>IF(((F11&lt;10)+(F11&gt;15))*(F8&lt;&gt;1),VLOOKUP(F12,$J$18:$L$27,3,0),"")</f>
        <v>NUEVE</v>
      </c>
      <c r="H12" s="435"/>
      <c r="I12" s="435" t="s">
        <v>636</v>
      </c>
      <c r="J12" s="435">
        <f>MOD(J11,10)</f>
        <v>0</v>
      </c>
      <c r="K12" s="435" t="str">
        <f>IF((J11&lt;10)+(J11&gt;15),VLOOKUP(J12,$J$18:$K$27,2,0),"")</f>
        <v xml:space="preserve"> </v>
      </c>
      <c r="L12" s="435"/>
      <c r="M12" s="435"/>
      <c r="N12" s="435"/>
      <c r="O12" s="435" t="s">
        <v>636</v>
      </c>
      <c r="P12" s="435" t="e">
        <f>MOD(P11,10)</f>
        <v>#VALUE!</v>
      </c>
      <c r="Q12" s="435" t="e">
        <f>IF((P11&lt;10)+(P11&gt;15),VLOOKUP(P12,$J$18:$L$27,3,0),"")</f>
        <v>#VALUE!</v>
      </c>
      <c r="R12" s="435"/>
      <c r="S12" s="435" t="s">
        <v>636</v>
      </c>
      <c r="T12" s="435" t="e">
        <f>MOD(T11,10)</f>
        <v>#VALUE!</v>
      </c>
      <c r="U12" s="435" t="e">
        <f>IF(((T11&lt;10)+(T11&gt;15))*(T8&lt;&gt;1),VLOOKUP(T12,$J$18:$L$27,3,0),"")</f>
        <v>#VALUE!</v>
      </c>
      <c r="V12" s="435"/>
      <c r="W12" s="435" t="s">
        <v>636</v>
      </c>
      <c r="X12" s="435" t="e">
        <f>MOD(X11,10)</f>
        <v>#VALUE!</v>
      </c>
      <c r="Y12" s="435" t="e">
        <f>IF((X11&lt;10)+(X11&gt;15),VLOOKUP(X12,$J$18:$K$27,2,0),"")</f>
        <v>#VALUE!</v>
      </c>
      <c r="Z12" s="435"/>
      <c r="AA12" s="435"/>
      <c r="AB12" s="435"/>
    </row>
    <row r="13" spans="1:28" x14ac:dyDescent="0.25">
      <c r="A13" s="435" t="s">
        <v>637</v>
      </c>
      <c r="B13" s="435" t="str">
        <f>VLOOKUP(B8,$N$18:$O$20,2,1)</f>
        <v xml:space="preserve"> </v>
      </c>
      <c r="C13" s="435"/>
      <c r="D13" s="435"/>
      <c r="E13" s="435" t="s">
        <v>637</v>
      </c>
      <c r="F13" s="435" t="str">
        <f>IF(F8=0,"","MIL")</f>
        <v>MIL</v>
      </c>
      <c r="G13" s="435"/>
      <c r="H13" s="435"/>
      <c r="I13" s="435"/>
      <c r="J13" s="435"/>
      <c r="K13" s="435"/>
      <c r="L13" s="435"/>
      <c r="M13" s="435"/>
      <c r="N13" s="435"/>
      <c r="O13" s="435" t="s">
        <v>637</v>
      </c>
      <c r="P13" s="435" t="e">
        <f>VLOOKUP(P8,$N$18:$O$20,2,1)</f>
        <v>#VALUE!</v>
      </c>
      <c r="Q13" s="435"/>
      <c r="R13" s="435"/>
      <c r="S13" s="435" t="s">
        <v>637</v>
      </c>
      <c r="T13" s="435" t="e">
        <f>IF(T8=0,"","MIL")</f>
        <v>#VALUE!</v>
      </c>
      <c r="U13" s="435"/>
      <c r="V13" s="435"/>
      <c r="W13" s="435"/>
      <c r="X13" s="435"/>
      <c r="Y13" s="435"/>
      <c r="Z13" s="435"/>
      <c r="AA13" s="435"/>
      <c r="AB13" s="435"/>
    </row>
    <row r="14" spans="1:28" x14ac:dyDescent="0.25">
      <c r="A14" s="435"/>
      <c r="B14" s="435"/>
      <c r="C14" s="435"/>
      <c r="D14" s="435"/>
      <c r="E14" s="435"/>
      <c r="F14" s="435"/>
      <c r="G14" s="435"/>
      <c r="H14" s="435"/>
      <c r="I14" s="435"/>
      <c r="J14" s="435"/>
      <c r="K14" s="435"/>
      <c r="L14" s="435"/>
      <c r="M14" s="435"/>
      <c r="N14" s="435"/>
      <c r="O14" s="435"/>
      <c r="P14" s="435"/>
      <c r="Q14" s="435"/>
      <c r="R14" s="435"/>
      <c r="S14" s="435"/>
      <c r="T14" s="435"/>
      <c r="U14" s="435"/>
      <c r="V14" s="435"/>
      <c r="W14" s="435"/>
      <c r="X14" s="435"/>
      <c r="Y14" s="435"/>
      <c r="Z14" s="435"/>
      <c r="AA14" s="435"/>
      <c r="AB14" s="435"/>
    </row>
    <row r="15" spans="1:28" x14ac:dyDescent="0.25">
      <c r="A15" s="435" t="s">
        <v>638</v>
      </c>
      <c r="B15" s="435" t="str">
        <f>IF(E4=0,"CERO",C10&amp;" "&amp;C11&amp;D11&amp;C12&amp;" "&amp;B13&amp;" "&amp;G10&amp;" "&amp;G11&amp;H11&amp;G12&amp;" "&amp;F13&amp;" "&amp;K10&amp;" "&amp;K11&amp;L11&amp;K12)&amp;" CON "&amp;E5&amp;"/100 "&amp;E6</f>
        <v xml:space="preserve">       TRESCIENTOS SETENTA Y NUEVE MIL QUINIENTOS    CON 00/100 </v>
      </c>
      <c r="C15" s="435"/>
      <c r="D15" s="435"/>
      <c r="E15" s="435"/>
      <c r="F15" s="435"/>
      <c r="G15" s="435"/>
      <c r="H15" s="435"/>
      <c r="I15" s="435"/>
      <c r="J15" s="435"/>
      <c r="K15" s="435"/>
      <c r="L15" s="435"/>
      <c r="M15" s="435"/>
      <c r="N15" s="435"/>
      <c r="O15" s="435" t="s">
        <v>638</v>
      </c>
      <c r="P15" s="435" t="e">
        <f>IF(S4=0,"CERO",Q10&amp;" "&amp;Q11&amp;R11&amp;Q12&amp;" "&amp;P13&amp;" "&amp;U10&amp;" "&amp;U11&amp;V11&amp;U12&amp;" "&amp;T13&amp;" "&amp;Y10&amp;" "&amp;Y11&amp;Z11&amp;Y12)&amp;" CON "&amp;S5&amp;"/100 "&amp;S6</f>
        <v>#VALUE!</v>
      </c>
      <c r="Q15" s="435"/>
      <c r="R15" s="435"/>
      <c r="S15" s="435"/>
      <c r="T15" s="435"/>
      <c r="U15" s="435"/>
      <c r="V15" s="435"/>
      <c r="W15" s="435"/>
      <c r="X15" s="435"/>
      <c r="Y15" s="435"/>
      <c r="Z15" s="435"/>
      <c r="AA15" s="435"/>
      <c r="AB15" s="435"/>
    </row>
    <row r="16" spans="1:28" x14ac:dyDescent="0.25">
      <c r="A16" s="435"/>
      <c r="B16" s="435"/>
      <c r="C16" s="435"/>
      <c r="D16" s="435"/>
      <c r="E16" s="435"/>
      <c r="F16" s="435"/>
      <c r="G16" s="435"/>
      <c r="H16" s="435"/>
      <c r="I16" s="435"/>
      <c r="J16" s="435"/>
      <c r="K16" s="435"/>
      <c r="L16" s="435"/>
      <c r="M16" s="435"/>
      <c r="N16" s="435"/>
      <c r="O16" s="435"/>
      <c r="P16" s="435"/>
      <c r="Q16" s="435"/>
      <c r="R16" s="435"/>
      <c r="S16" s="435"/>
      <c r="T16" s="435"/>
      <c r="U16" s="435"/>
      <c r="V16" s="435"/>
      <c r="W16" s="435"/>
      <c r="X16" s="435"/>
      <c r="Y16" s="435"/>
      <c r="Z16" s="435"/>
      <c r="AA16" s="435"/>
      <c r="AB16" s="435"/>
    </row>
    <row r="17" spans="1:28" x14ac:dyDescent="0.25">
      <c r="A17" s="1599" t="s">
        <v>639</v>
      </c>
      <c r="B17" s="1599"/>
      <c r="C17" s="435"/>
      <c r="D17" s="435"/>
      <c r="E17" s="1599" t="s">
        <v>640</v>
      </c>
      <c r="F17" s="1599"/>
      <c r="G17" s="435"/>
      <c r="H17" s="435"/>
      <c r="I17" s="435"/>
      <c r="J17" s="1599" t="s">
        <v>641</v>
      </c>
      <c r="K17" s="1599"/>
      <c r="L17" s="1599"/>
      <c r="M17" s="435"/>
      <c r="N17" s="1599" t="s">
        <v>642</v>
      </c>
      <c r="O17" s="1599"/>
      <c r="P17" s="435"/>
      <c r="Q17" s="435"/>
      <c r="R17" s="435"/>
      <c r="S17" s="435"/>
      <c r="T17" s="435"/>
      <c r="U17" s="435"/>
      <c r="V17" s="435"/>
      <c r="W17" s="435"/>
      <c r="X17" s="435"/>
      <c r="Y17" s="435"/>
      <c r="Z17" s="435"/>
      <c r="AA17" s="435"/>
      <c r="AB17" s="435"/>
    </row>
    <row r="18" spans="1:28" x14ac:dyDescent="0.25">
      <c r="A18" s="435">
        <v>0</v>
      </c>
      <c r="B18" s="435" t="s">
        <v>151</v>
      </c>
      <c r="C18" s="435"/>
      <c r="D18" s="435"/>
      <c r="E18" s="435">
        <v>0</v>
      </c>
      <c r="F18" s="435" t="s">
        <v>151</v>
      </c>
      <c r="G18" s="435"/>
      <c r="H18" s="435"/>
      <c r="I18" s="435"/>
      <c r="J18" s="435">
        <v>0</v>
      </c>
      <c r="K18" s="435" t="s">
        <v>151</v>
      </c>
      <c r="L18" s="435" t="s">
        <v>151</v>
      </c>
      <c r="M18" s="435"/>
      <c r="N18" s="435">
        <v>0</v>
      </c>
      <c r="O18" s="435" t="s">
        <v>151</v>
      </c>
      <c r="P18" s="435"/>
      <c r="Q18" s="435"/>
      <c r="R18" s="435"/>
      <c r="S18" s="435"/>
      <c r="T18" s="435"/>
      <c r="U18" s="435"/>
      <c r="V18" s="435"/>
      <c r="W18" s="435"/>
      <c r="X18" s="435"/>
      <c r="Y18" s="435"/>
      <c r="Z18" s="435"/>
      <c r="AA18" s="435"/>
      <c r="AB18" s="435"/>
    </row>
    <row r="19" spans="1:28" x14ac:dyDescent="0.25">
      <c r="A19" s="435">
        <v>100</v>
      </c>
      <c r="B19" s="435" t="s">
        <v>643</v>
      </c>
      <c r="C19" s="435"/>
      <c r="D19" s="435"/>
      <c r="E19" s="435">
        <v>10</v>
      </c>
      <c r="F19" s="435" t="s">
        <v>644</v>
      </c>
      <c r="G19" s="435"/>
      <c r="H19" s="435"/>
      <c r="I19" s="435"/>
      <c r="J19" s="435">
        <v>1</v>
      </c>
      <c r="K19" s="435" t="s">
        <v>645</v>
      </c>
      <c r="L19" s="435" t="s">
        <v>646</v>
      </c>
      <c r="M19" s="435"/>
      <c r="N19" s="435">
        <v>1</v>
      </c>
      <c r="O19" s="435" t="s">
        <v>647</v>
      </c>
      <c r="P19" s="435"/>
      <c r="Q19" s="435"/>
      <c r="R19" s="435"/>
      <c r="S19" s="435"/>
      <c r="T19" s="435"/>
      <c r="U19" s="435"/>
      <c r="V19" s="435"/>
      <c r="W19" s="435"/>
      <c r="X19" s="435"/>
      <c r="Y19" s="435"/>
      <c r="Z19" s="435"/>
      <c r="AA19" s="435"/>
      <c r="AB19" s="435"/>
    </row>
    <row r="20" spans="1:28" x14ac:dyDescent="0.25">
      <c r="A20" s="435">
        <v>101</v>
      </c>
      <c r="B20" s="435" t="s">
        <v>648</v>
      </c>
      <c r="C20" s="435"/>
      <c r="D20" s="435"/>
      <c r="E20" s="435">
        <v>11</v>
      </c>
      <c r="F20" s="435" t="s">
        <v>649</v>
      </c>
      <c r="G20" s="435"/>
      <c r="H20" s="435"/>
      <c r="I20" s="435"/>
      <c r="J20" s="435">
        <v>2</v>
      </c>
      <c r="K20" s="435" t="s">
        <v>650</v>
      </c>
      <c r="L20" s="435" t="s">
        <v>650</v>
      </c>
      <c r="M20" s="435"/>
      <c r="N20" s="435">
        <v>2</v>
      </c>
      <c r="O20" s="435" t="s">
        <v>631</v>
      </c>
      <c r="P20" s="435"/>
      <c r="Q20" s="435"/>
      <c r="R20" s="435"/>
      <c r="S20" s="435"/>
      <c r="T20" s="435"/>
      <c r="U20" s="435"/>
      <c r="V20" s="435"/>
      <c r="W20" s="435"/>
      <c r="X20" s="435"/>
      <c r="Y20" s="435"/>
      <c r="Z20" s="435"/>
      <c r="AA20" s="435"/>
      <c r="AB20" s="435"/>
    </row>
    <row r="21" spans="1:28" x14ac:dyDescent="0.25">
      <c r="A21" s="435">
        <v>200</v>
      </c>
      <c r="B21" s="435" t="s">
        <v>651</v>
      </c>
      <c r="C21" s="435"/>
      <c r="D21" s="435"/>
      <c r="E21" s="435">
        <v>12</v>
      </c>
      <c r="F21" s="435" t="s">
        <v>652</v>
      </c>
      <c r="G21" s="435"/>
      <c r="H21" s="435"/>
      <c r="I21" s="435"/>
      <c r="J21" s="435">
        <v>3</v>
      </c>
      <c r="K21" s="435" t="s">
        <v>653</v>
      </c>
      <c r="L21" s="435" t="s">
        <v>653</v>
      </c>
      <c r="M21" s="435"/>
      <c r="N21" s="435"/>
      <c r="O21" s="435"/>
      <c r="P21" s="435"/>
      <c r="Q21" s="435"/>
      <c r="R21" s="435"/>
      <c r="S21" s="435"/>
      <c r="T21" s="435"/>
      <c r="U21" s="435"/>
      <c r="V21" s="435"/>
      <c r="W21" s="435"/>
      <c r="X21" s="435"/>
      <c r="Y21" s="435"/>
      <c r="Z21" s="435"/>
      <c r="AA21" s="435"/>
      <c r="AB21" s="435"/>
    </row>
    <row r="22" spans="1:28" x14ac:dyDescent="0.25">
      <c r="A22" s="435">
        <v>300</v>
      </c>
      <c r="B22" s="435" t="s">
        <v>654</v>
      </c>
      <c r="C22" s="435"/>
      <c r="D22" s="435"/>
      <c r="E22" s="435">
        <v>13</v>
      </c>
      <c r="F22" s="435" t="s">
        <v>655</v>
      </c>
      <c r="G22" s="435"/>
      <c r="H22" s="435"/>
      <c r="I22" s="435"/>
      <c r="J22" s="435">
        <v>4</v>
      </c>
      <c r="K22" s="435" t="s">
        <v>656</v>
      </c>
      <c r="L22" s="435" t="s">
        <v>656</v>
      </c>
      <c r="M22" s="435"/>
      <c r="N22" s="435"/>
      <c r="O22" s="435"/>
      <c r="P22" s="435"/>
      <c r="Q22" s="435"/>
      <c r="R22" s="435"/>
      <c r="S22" s="435"/>
      <c r="T22" s="435"/>
      <c r="U22" s="435"/>
      <c r="V22" s="435"/>
      <c r="W22" s="435"/>
      <c r="X22" s="435"/>
      <c r="Y22" s="435"/>
      <c r="Z22" s="435"/>
      <c r="AA22" s="435"/>
      <c r="AB22" s="435"/>
    </row>
    <row r="23" spans="1:28" x14ac:dyDescent="0.25">
      <c r="A23" s="435">
        <v>400</v>
      </c>
      <c r="B23" s="435" t="s">
        <v>657</v>
      </c>
      <c r="C23" s="435"/>
      <c r="D23" s="435"/>
      <c r="E23" s="435">
        <v>14</v>
      </c>
      <c r="F23" s="435" t="s">
        <v>658</v>
      </c>
      <c r="G23" s="435"/>
      <c r="H23" s="435"/>
      <c r="I23" s="435"/>
      <c r="J23" s="435">
        <v>5</v>
      </c>
      <c r="K23" s="435" t="s">
        <v>659</v>
      </c>
      <c r="L23" s="435" t="s">
        <v>659</v>
      </c>
      <c r="M23" s="435"/>
      <c r="N23" s="435"/>
      <c r="O23" s="435"/>
      <c r="P23" s="435"/>
      <c r="Q23" s="435"/>
      <c r="R23" s="435" t="s">
        <v>627</v>
      </c>
      <c r="S23" s="440" t="s">
        <v>680</v>
      </c>
      <c r="T23" s="435" t="e">
        <f>TRIM(P35)</f>
        <v>#VALUE!</v>
      </c>
      <c r="U23" s="435"/>
      <c r="V23" s="435"/>
      <c r="W23" s="435"/>
      <c r="X23" s="435"/>
      <c r="Y23" s="435"/>
      <c r="Z23" s="435"/>
      <c r="AA23" s="435"/>
      <c r="AB23" s="435"/>
    </row>
    <row r="24" spans="1:28" x14ac:dyDescent="0.25">
      <c r="A24" s="435">
        <v>500</v>
      </c>
      <c r="B24" s="435" t="s">
        <v>660</v>
      </c>
      <c r="C24" s="435"/>
      <c r="D24" s="435"/>
      <c r="E24" s="435">
        <v>15</v>
      </c>
      <c r="F24" s="435" t="s">
        <v>661</v>
      </c>
      <c r="G24" s="435"/>
      <c r="H24" s="435"/>
      <c r="I24" s="435"/>
      <c r="J24" s="435">
        <v>6</v>
      </c>
      <c r="K24" s="435" t="s">
        <v>662</v>
      </c>
      <c r="L24" s="435" t="s">
        <v>662</v>
      </c>
      <c r="M24" s="435"/>
      <c r="N24" s="435"/>
      <c r="O24" s="435"/>
      <c r="P24" s="435"/>
      <c r="Q24" s="435"/>
      <c r="R24" s="435" t="s">
        <v>628</v>
      </c>
      <c r="S24" s="436" t="e">
        <f>INT(S23)</f>
        <v>#VALUE!</v>
      </c>
      <c r="T24" s="435"/>
      <c r="U24" s="435"/>
      <c r="V24" s="435"/>
      <c r="W24" s="435"/>
      <c r="X24" s="435"/>
      <c r="Y24" s="435"/>
      <c r="Z24" s="435"/>
      <c r="AA24" s="435"/>
      <c r="AB24" s="435"/>
    </row>
    <row r="25" spans="1:28" x14ac:dyDescent="0.25">
      <c r="A25" s="435">
        <v>600</v>
      </c>
      <c r="B25" s="435" t="s">
        <v>663</v>
      </c>
      <c r="C25" s="435"/>
      <c r="D25" s="435"/>
      <c r="E25" s="435">
        <v>16</v>
      </c>
      <c r="F25" s="435" t="s">
        <v>664</v>
      </c>
      <c r="G25" s="435"/>
      <c r="H25" s="435"/>
      <c r="I25" s="435"/>
      <c r="J25" s="435">
        <v>7</v>
      </c>
      <c r="K25" s="435" t="s">
        <v>665</v>
      </c>
      <c r="L25" s="435" t="s">
        <v>665</v>
      </c>
      <c r="M25" s="435"/>
      <c r="N25" s="435"/>
      <c r="O25" s="435"/>
      <c r="P25" s="435"/>
      <c r="Q25" s="435"/>
      <c r="R25" s="435" t="s">
        <v>629</v>
      </c>
      <c r="S25" s="435" t="e">
        <f>IF((S23-S24)=0,"00",ROUND((S23-S24)*100,2))</f>
        <v>#VALUE!</v>
      </c>
      <c r="T25" s="437"/>
      <c r="U25" s="435"/>
      <c r="V25" s="435"/>
      <c r="W25" s="435"/>
      <c r="X25" s="435"/>
      <c r="Y25" s="435"/>
      <c r="Z25" s="435"/>
      <c r="AA25" s="435"/>
      <c r="AB25" s="435"/>
    </row>
    <row r="26" spans="1:28" x14ac:dyDescent="0.25">
      <c r="A26" s="435">
        <v>700</v>
      </c>
      <c r="B26" s="435" t="s">
        <v>666</v>
      </c>
      <c r="C26" s="435"/>
      <c r="D26" s="435"/>
      <c r="E26" s="435">
        <v>20</v>
      </c>
      <c r="F26" s="435" t="s">
        <v>667</v>
      </c>
      <c r="G26" s="435"/>
      <c r="H26" s="435"/>
      <c r="I26" s="435"/>
      <c r="J26" s="435">
        <v>8</v>
      </c>
      <c r="K26" s="435" t="s">
        <v>668</v>
      </c>
      <c r="L26" s="435" t="s">
        <v>668</v>
      </c>
      <c r="M26" s="435"/>
      <c r="N26" s="435"/>
      <c r="O26" s="435"/>
      <c r="P26" s="435"/>
      <c r="Q26" s="435"/>
      <c r="R26" s="435" t="s">
        <v>630</v>
      </c>
      <c r="S26" s="438"/>
      <c r="T26" s="435"/>
      <c r="U26" s="435"/>
      <c r="V26" s="435"/>
      <c r="W26" s="435"/>
      <c r="X26" s="435"/>
      <c r="Y26" s="435"/>
      <c r="Z26" s="435"/>
      <c r="AA26" s="435"/>
      <c r="AB26" s="435"/>
    </row>
    <row r="27" spans="1:28" x14ac:dyDescent="0.25">
      <c r="A27" s="435">
        <v>800</v>
      </c>
      <c r="B27" s="435" t="s">
        <v>669</v>
      </c>
      <c r="C27" s="435"/>
      <c r="D27" s="435"/>
      <c r="E27" s="435">
        <v>21</v>
      </c>
      <c r="F27" s="435" t="s">
        <v>670</v>
      </c>
      <c r="G27" s="435"/>
      <c r="H27" s="435"/>
      <c r="I27" s="435"/>
      <c r="J27" s="435">
        <v>9</v>
      </c>
      <c r="K27" s="435" t="s">
        <v>671</v>
      </c>
      <c r="L27" s="435" t="s">
        <v>671</v>
      </c>
      <c r="M27" s="435"/>
      <c r="N27" s="435"/>
      <c r="O27" s="435"/>
      <c r="P27" s="435"/>
      <c r="Q27" s="435"/>
      <c r="R27" s="435"/>
      <c r="S27" s="435"/>
      <c r="T27" s="435"/>
      <c r="U27" s="435"/>
      <c r="V27" s="435"/>
      <c r="W27" s="435"/>
      <c r="X27" s="435"/>
      <c r="Y27" s="435"/>
      <c r="Z27" s="435"/>
      <c r="AA27" s="435"/>
      <c r="AB27" s="435"/>
    </row>
    <row r="28" spans="1:28" x14ac:dyDescent="0.25">
      <c r="A28" s="435">
        <v>900</v>
      </c>
      <c r="B28" s="435" t="s">
        <v>672</v>
      </c>
      <c r="C28" s="435"/>
      <c r="D28" s="435"/>
      <c r="E28" s="435">
        <v>30</v>
      </c>
      <c r="F28" s="435" t="s">
        <v>673</v>
      </c>
      <c r="G28" s="435"/>
      <c r="H28" s="435"/>
      <c r="I28" s="435"/>
      <c r="J28" s="435"/>
      <c r="K28" s="435"/>
      <c r="L28" s="435"/>
      <c r="M28" s="435"/>
      <c r="N28" s="435"/>
      <c r="O28" s="435" t="s">
        <v>631</v>
      </c>
      <c r="P28" s="435" t="e">
        <f>INT(S23/1000000)</f>
        <v>#VALUE!</v>
      </c>
      <c r="Q28" s="435"/>
      <c r="R28" s="435"/>
      <c r="S28" s="435" t="s">
        <v>632</v>
      </c>
      <c r="T28" s="435" t="e">
        <f>INT(MOD(S24/1000,1000))</f>
        <v>#VALUE!</v>
      </c>
      <c r="U28" s="435"/>
      <c r="V28" s="435"/>
      <c r="W28" s="435" t="s">
        <v>633</v>
      </c>
      <c r="X28" s="435" t="e">
        <f>MOD(S24,1000)</f>
        <v>#VALUE!</v>
      </c>
      <c r="Y28" s="435"/>
      <c r="Z28" s="435"/>
      <c r="AA28" s="435"/>
      <c r="AB28" s="435"/>
    </row>
    <row r="29" spans="1:28" x14ac:dyDescent="0.25">
      <c r="A29" s="435"/>
      <c r="B29" s="435"/>
      <c r="C29" s="435"/>
      <c r="D29" s="435"/>
      <c r="E29" s="435">
        <v>40</v>
      </c>
      <c r="F29" s="435" t="s">
        <v>674</v>
      </c>
      <c r="G29" s="435"/>
      <c r="H29" s="435"/>
      <c r="I29" s="435"/>
      <c r="J29" s="435"/>
      <c r="K29" s="435"/>
      <c r="L29" s="435"/>
      <c r="M29" s="435"/>
      <c r="N29" s="435"/>
      <c r="O29" s="435"/>
      <c r="P29" s="435"/>
      <c r="Q29" s="435"/>
      <c r="R29" s="435"/>
      <c r="S29" s="435"/>
      <c r="T29" s="435"/>
      <c r="U29" s="435"/>
      <c r="V29" s="435"/>
      <c r="W29" s="435"/>
      <c r="X29" s="435"/>
      <c r="Y29" s="435"/>
      <c r="Z29" s="435"/>
      <c r="AA29" s="435"/>
      <c r="AB29" s="435"/>
    </row>
    <row r="30" spans="1:28" x14ac:dyDescent="0.25">
      <c r="A30" s="435"/>
      <c r="B30" s="435"/>
      <c r="C30" s="435"/>
      <c r="D30" s="435"/>
      <c r="E30" s="435">
        <v>50</v>
      </c>
      <c r="F30" s="435" t="s">
        <v>675</v>
      </c>
      <c r="G30" s="435"/>
      <c r="H30" s="435"/>
      <c r="I30" s="435"/>
      <c r="J30" s="435"/>
      <c r="K30" s="435"/>
      <c r="L30" s="435"/>
      <c r="M30" s="435"/>
      <c r="N30" s="435"/>
      <c r="O30" s="435" t="s">
        <v>633</v>
      </c>
      <c r="P30" s="435" t="e">
        <f>P28</f>
        <v>#VALUE!</v>
      </c>
      <c r="Q30" s="435" t="e">
        <f>VLOOKUP(P30,$A$18:$B$28,2,1)</f>
        <v>#VALUE!</v>
      </c>
      <c r="R30" s="435"/>
      <c r="S30" s="435" t="s">
        <v>633</v>
      </c>
      <c r="T30" s="435" t="e">
        <f>T28</f>
        <v>#VALUE!</v>
      </c>
      <c r="U30" s="435" t="e">
        <f>VLOOKUP(T30,$A$18:$B$28,2,1)</f>
        <v>#VALUE!</v>
      </c>
      <c r="V30" s="435"/>
      <c r="W30" s="435" t="s">
        <v>633</v>
      </c>
      <c r="X30" s="435" t="e">
        <f>X28</f>
        <v>#VALUE!</v>
      </c>
      <c r="Y30" s="435" t="e">
        <f>VLOOKUP(X30,$A$18:$B$28,2,1)</f>
        <v>#VALUE!</v>
      </c>
      <c r="Z30" s="435"/>
      <c r="AA30" s="435"/>
      <c r="AB30" s="435"/>
    </row>
    <row r="31" spans="1:28" x14ac:dyDescent="0.25">
      <c r="A31" s="435"/>
      <c r="B31" s="435"/>
      <c r="C31" s="435"/>
      <c r="D31" s="435"/>
      <c r="E31" s="435">
        <v>60</v>
      </c>
      <c r="F31" s="435" t="s">
        <v>676</v>
      </c>
      <c r="G31" s="435"/>
      <c r="H31" s="435"/>
      <c r="I31" s="435"/>
      <c r="J31" s="435"/>
      <c r="K31" s="435"/>
      <c r="L31" s="435"/>
      <c r="M31" s="435"/>
      <c r="N31" s="435"/>
      <c r="O31" s="435" t="s">
        <v>634</v>
      </c>
      <c r="P31" s="435" t="e">
        <f>MOD(P28,100)</f>
        <v>#VALUE!</v>
      </c>
      <c r="Q31" s="435" t="e">
        <f>VLOOKUP(P31,$E$18:$G$34,2,1)</f>
        <v>#VALUE!</v>
      </c>
      <c r="R31" s="435" t="e">
        <f>IF(AND(P31&gt;29,P32&lt;&gt;0)," Y ","")</f>
        <v>#VALUE!</v>
      </c>
      <c r="S31" s="435" t="s">
        <v>635</v>
      </c>
      <c r="T31" s="435" t="e">
        <f>MOD(T28,100)</f>
        <v>#VALUE!</v>
      </c>
      <c r="U31" s="435" t="e">
        <f>VLOOKUP(T31,$E$18:$F$34,2,1)</f>
        <v>#VALUE!</v>
      </c>
      <c r="V31" s="435" t="e">
        <f>IF(AND(T31&gt;29,T32&lt;&gt;0)," Y ","")</f>
        <v>#VALUE!</v>
      </c>
      <c r="W31" s="435" t="s">
        <v>635</v>
      </c>
      <c r="X31" s="435" t="e">
        <f>MOD(X28,100)</f>
        <v>#VALUE!</v>
      </c>
      <c r="Y31" s="435" t="e">
        <f>VLOOKUP(X31,$E$18:$F$34,2,1)</f>
        <v>#VALUE!</v>
      </c>
      <c r="Z31" s="435" t="e">
        <f>IF(AND(X31&gt;29,X32&lt;&gt;0)," Y ","")</f>
        <v>#VALUE!</v>
      </c>
      <c r="AA31" s="435"/>
      <c r="AB31" s="435"/>
    </row>
    <row r="32" spans="1:28" x14ac:dyDescent="0.25">
      <c r="A32" s="435"/>
      <c r="B32" s="435"/>
      <c r="C32" s="435"/>
      <c r="D32" s="435"/>
      <c r="E32" s="435">
        <v>70</v>
      </c>
      <c r="F32" s="435" t="s">
        <v>677</v>
      </c>
      <c r="G32" s="435"/>
      <c r="H32" s="435"/>
      <c r="I32" s="435"/>
      <c r="J32" s="435"/>
      <c r="K32" s="435"/>
      <c r="L32" s="435"/>
      <c r="M32" s="435"/>
      <c r="N32" s="435"/>
      <c r="O32" s="435" t="s">
        <v>636</v>
      </c>
      <c r="P32" s="435" t="e">
        <f>MOD(P31,10)</f>
        <v>#VALUE!</v>
      </c>
      <c r="Q32" s="435" t="e">
        <f>IF((P31&lt;10)+(P31&gt;15),VLOOKUP(P32,$J$18:$L$27,3,0),"")</f>
        <v>#VALUE!</v>
      </c>
      <c r="R32" s="435"/>
      <c r="S32" s="435" t="s">
        <v>636</v>
      </c>
      <c r="T32" s="435" t="e">
        <f>MOD(T31,10)</f>
        <v>#VALUE!</v>
      </c>
      <c r="U32" s="435" t="e">
        <f>IF(((T31&lt;10)+(T31&gt;15))*(T28&lt;&gt;1),VLOOKUP(T32,$J$18:$L$27,3,0),"")</f>
        <v>#VALUE!</v>
      </c>
      <c r="V32" s="435"/>
      <c r="W32" s="435" t="s">
        <v>636</v>
      </c>
      <c r="X32" s="435" t="e">
        <f>MOD(X31,10)</f>
        <v>#VALUE!</v>
      </c>
      <c r="Y32" s="435" t="e">
        <f>IF((X31&lt;10)+(X31&gt;15),VLOOKUP(X32,$J$18:$K$27,2,0),"")</f>
        <v>#VALUE!</v>
      </c>
      <c r="Z32" s="435"/>
      <c r="AA32" s="435"/>
      <c r="AB32" s="435"/>
    </row>
    <row r="33" spans="1:28" x14ac:dyDescent="0.25">
      <c r="A33" s="435"/>
      <c r="B33" s="435"/>
      <c r="C33" s="435"/>
      <c r="D33" s="435"/>
      <c r="E33" s="435">
        <v>80</v>
      </c>
      <c r="F33" s="435" t="s">
        <v>678</v>
      </c>
      <c r="G33" s="435"/>
      <c r="H33" s="435"/>
      <c r="I33" s="435"/>
      <c r="J33" s="435"/>
      <c r="K33" s="435"/>
      <c r="L33" s="435"/>
      <c r="M33" s="435"/>
      <c r="N33" s="435"/>
      <c r="O33" s="435" t="s">
        <v>637</v>
      </c>
      <c r="P33" s="435" t="e">
        <f>VLOOKUP(P28,$N$18:$O$20,2,1)</f>
        <v>#VALUE!</v>
      </c>
      <c r="Q33" s="435"/>
      <c r="R33" s="435"/>
      <c r="S33" s="435" t="s">
        <v>637</v>
      </c>
      <c r="T33" s="435" t="e">
        <f>IF(T28=0,"","MIL")</f>
        <v>#VALUE!</v>
      </c>
      <c r="U33" s="435"/>
      <c r="V33" s="435"/>
      <c r="W33" s="435"/>
      <c r="X33" s="435"/>
      <c r="Y33" s="435"/>
      <c r="Z33" s="435"/>
      <c r="AA33" s="435"/>
      <c r="AB33" s="435"/>
    </row>
    <row r="34" spans="1:28" x14ac:dyDescent="0.25">
      <c r="A34" s="435"/>
      <c r="B34" s="435"/>
      <c r="C34" s="435"/>
      <c r="D34" s="435"/>
      <c r="E34" s="435">
        <v>90</v>
      </c>
      <c r="F34" s="435" t="s">
        <v>679</v>
      </c>
      <c r="G34" s="435"/>
      <c r="H34" s="435"/>
      <c r="I34" s="435"/>
      <c r="J34" s="435"/>
      <c r="K34" s="435"/>
      <c r="L34" s="435"/>
      <c r="M34" s="435"/>
      <c r="N34" s="435"/>
      <c r="O34" s="435"/>
      <c r="P34" s="435"/>
      <c r="Q34" s="435"/>
      <c r="R34" s="435"/>
      <c r="S34" s="435"/>
      <c r="T34" s="435"/>
      <c r="U34" s="435"/>
      <c r="V34" s="435"/>
      <c r="W34" s="435"/>
      <c r="X34" s="435"/>
      <c r="Y34" s="435"/>
      <c r="Z34" s="435"/>
      <c r="AA34" s="435"/>
      <c r="AB34" s="435"/>
    </row>
    <row r="35" spans="1:28" x14ac:dyDescent="0.25">
      <c r="A35" s="435"/>
      <c r="B35" s="435"/>
      <c r="C35" s="435"/>
      <c r="D35" s="435"/>
      <c r="E35" s="435"/>
      <c r="F35" s="435"/>
      <c r="G35" s="435"/>
      <c r="H35" s="435"/>
      <c r="I35" s="435"/>
      <c r="J35" s="435"/>
      <c r="K35" s="435"/>
      <c r="L35" s="435"/>
      <c r="M35" s="435"/>
      <c r="N35" s="435"/>
      <c r="O35" s="435" t="s">
        <v>638</v>
      </c>
      <c r="P35" s="435" t="e">
        <f>IF(S24=0,"CERO",Q30&amp;" "&amp;Q31&amp;R31&amp;Q32&amp;" "&amp;P33&amp;" "&amp;U30&amp;" "&amp;U31&amp;V31&amp;U32&amp;" "&amp;T33&amp;" "&amp;Y30&amp;" "&amp;Y31&amp;Z31&amp;Y32)&amp;" CON "&amp;S25&amp;"/100 "&amp;S26</f>
        <v>#VALUE!</v>
      </c>
      <c r="Q35" s="435"/>
      <c r="R35" s="435"/>
      <c r="S35" s="435"/>
      <c r="T35" s="435"/>
      <c r="U35" s="435"/>
      <c r="V35" s="435"/>
      <c r="W35" s="435"/>
      <c r="X35" s="435"/>
      <c r="Y35" s="435"/>
      <c r="Z35" s="435"/>
      <c r="AA35" s="435"/>
      <c r="AB35" s="435"/>
    </row>
    <row r="36" spans="1:28" x14ac:dyDescent="0.25">
      <c r="A36" s="435"/>
      <c r="B36" s="435"/>
      <c r="C36" s="435"/>
      <c r="D36" s="435"/>
      <c r="E36" s="435"/>
      <c r="F36" s="435"/>
      <c r="G36" s="435"/>
      <c r="H36" s="435"/>
      <c r="I36" s="435"/>
      <c r="J36" s="435"/>
      <c r="K36" s="435"/>
      <c r="L36" s="435"/>
      <c r="M36" s="435"/>
      <c r="N36" s="435"/>
      <c r="O36" s="435"/>
      <c r="P36" s="435"/>
      <c r="Q36" s="435"/>
      <c r="R36" s="435"/>
      <c r="S36" s="435"/>
      <c r="T36" s="435"/>
      <c r="U36" s="435"/>
      <c r="V36" s="435"/>
      <c r="W36" s="435"/>
      <c r="X36" s="435"/>
      <c r="Y36" s="435"/>
      <c r="Z36" s="435"/>
      <c r="AA36" s="435"/>
      <c r="AB36" s="435"/>
    </row>
    <row r="37" spans="1:28" x14ac:dyDescent="0.25">
      <c r="A37" s="439"/>
      <c r="B37" s="439"/>
      <c r="C37" s="439"/>
      <c r="D37" s="439"/>
      <c r="E37" s="439"/>
      <c r="F37" s="439"/>
      <c r="G37" s="439"/>
      <c r="H37" s="439"/>
      <c r="I37" s="439"/>
      <c r="J37" s="439"/>
      <c r="K37" s="439"/>
      <c r="L37" s="439"/>
      <c r="M37" s="439"/>
      <c r="N37" s="439"/>
      <c r="O37" s="439"/>
      <c r="P37" s="439"/>
      <c r="Q37" s="439"/>
      <c r="R37" s="439"/>
      <c r="S37" s="439"/>
      <c r="T37" s="439"/>
      <c r="U37" s="439"/>
      <c r="V37" s="439"/>
      <c r="W37" s="439"/>
      <c r="X37" s="439"/>
      <c r="Y37" s="439"/>
      <c r="Z37" s="439"/>
      <c r="AA37" s="439"/>
      <c r="AB37" s="439"/>
    </row>
  </sheetData>
  <sheetProtection algorithmName="SHA-512" hashValue="0KPi48M7bYWcya0kfYotg5SS5lhLpOEyrv2Q7of4xJ0R4zAD4eSjWYe5V/Pi4cvUg3ieuVvvswiKnLhkDBrRdg==" saltValue="z7reasAUyetWuQNMhXCTaA==" spinCount="100000" sheet="1" objects="1" scenarios="1"/>
  <mergeCells count="4">
    <mergeCell ref="A17:B17"/>
    <mergeCell ref="E17:F17"/>
    <mergeCell ref="J17:L17"/>
    <mergeCell ref="N17:O1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E4AEE-955C-4A4B-A30F-8614F78393EF}">
  <sheetPr codeName="Hoja8">
    <tabColor rgb="FF00B0F0"/>
    <pageSetUpPr fitToPage="1"/>
  </sheetPr>
  <dimension ref="A1:AK69"/>
  <sheetViews>
    <sheetView showGridLines="0" showRowColHeaders="0" showZeros="0" showRuler="0" view="pageLayout" topLeftCell="A6" zoomScaleNormal="100" workbookViewId="0">
      <selection activeCell="J6" sqref="J6:AJ8"/>
    </sheetView>
  </sheetViews>
  <sheetFormatPr baseColWidth="10" defaultRowHeight="15" x14ac:dyDescent="0.25"/>
  <cols>
    <col min="1" max="36" width="2.7109375" customWidth="1"/>
  </cols>
  <sheetData>
    <row r="1" spans="1:37" ht="12.95" customHeight="1" thickBot="1" x14ac:dyDescent="0.3">
      <c r="A1" s="1600"/>
      <c r="B1" s="1601"/>
      <c r="C1" s="1601"/>
      <c r="D1" s="1601"/>
      <c r="E1" s="1601"/>
      <c r="F1" s="1601"/>
      <c r="G1" s="1601"/>
      <c r="H1" s="1601"/>
      <c r="I1" s="1602"/>
      <c r="J1" s="1609"/>
      <c r="K1" s="1610"/>
      <c r="L1" s="1610"/>
      <c r="M1" s="1610"/>
      <c r="N1" s="1610"/>
      <c r="O1" s="1610"/>
      <c r="P1" s="1610"/>
      <c r="Q1" s="1610"/>
      <c r="R1" s="1610"/>
      <c r="S1" s="1611"/>
      <c r="T1" s="1612" t="s">
        <v>353</v>
      </c>
      <c r="U1" s="1610"/>
      <c r="V1" s="1610"/>
      <c r="W1" s="1610"/>
      <c r="X1" s="1610"/>
      <c r="Y1" s="1610"/>
      <c r="Z1" s="1610"/>
      <c r="AA1" s="1610"/>
      <c r="AB1" s="1610"/>
      <c r="AC1" s="1610"/>
      <c r="AD1" s="1610"/>
      <c r="AE1" s="1610"/>
      <c r="AF1" s="1610"/>
      <c r="AG1" s="1610"/>
      <c r="AH1" s="1610"/>
      <c r="AI1" s="1610"/>
      <c r="AJ1" s="1611"/>
      <c r="AK1" s="159"/>
    </row>
    <row r="2" spans="1:37" ht="12.95" customHeight="1" x14ac:dyDescent="0.25">
      <c r="A2" s="1603"/>
      <c r="B2" s="1604"/>
      <c r="C2" s="1604"/>
      <c r="D2" s="1604"/>
      <c r="E2" s="1604"/>
      <c r="F2" s="1604"/>
      <c r="G2" s="1604"/>
      <c r="H2" s="1604"/>
      <c r="I2" s="1605"/>
      <c r="J2" s="1613" t="s">
        <v>252</v>
      </c>
      <c r="K2" s="1614"/>
      <c r="L2" s="1614"/>
      <c r="M2" s="1614"/>
      <c r="N2" s="1614"/>
      <c r="O2" s="1614"/>
      <c r="P2" s="1614"/>
      <c r="Q2" s="1614"/>
      <c r="R2" s="1614"/>
      <c r="S2" s="1614"/>
      <c r="T2" s="1614"/>
      <c r="U2" s="1614"/>
      <c r="V2" s="1614"/>
      <c r="W2" s="1614"/>
      <c r="X2" s="1614"/>
      <c r="Y2" s="1614"/>
      <c r="Z2" s="1614"/>
      <c r="AA2" s="1614"/>
      <c r="AB2" s="1614"/>
      <c r="AC2" s="1614"/>
      <c r="AD2" s="1614"/>
      <c r="AE2" s="1614"/>
      <c r="AF2" s="1614"/>
      <c r="AG2" s="1614"/>
      <c r="AH2" s="1614"/>
      <c r="AI2" s="1614"/>
      <c r="AJ2" s="1615"/>
      <c r="AK2" s="162"/>
    </row>
    <row r="3" spans="1:37" ht="12.95" customHeight="1" x14ac:dyDescent="0.25">
      <c r="A3" s="1603"/>
      <c r="B3" s="1604"/>
      <c r="C3" s="1604"/>
      <c r="D3" s="1604"/>
      <c r="E3" s="1604"/>
      <c r="F3" s="1604"/>
      <c r="G3" s="1604"/>
      <c r="H3" s="1604"/>
      <c r="I3" s="1605"/>
      <c r="J3" s="1616"/>
      <c r="K3" s="1617"/>
      <c r="L3" s="1617"/>
      <c r="M3" s="1617"/>
      <c r="N3" s="1617"/>
      <c r="O3" s="1617"/>
      <c r="P3" s="1617"/>
      <c r="Q3" s="1617"/>
      <c r="R3" s="1617"/>
      <c r="S3" s="1617"/>
      <c r="T3" s="1617"/>
      <c r="U3" s="1617"/>
      <c r="V3" s="1617"/>
      <c r="W3" s="1617"/>
      <c r="X3" s="1617"/>
      <c r="Y3" s="1617"/>
      <c r="Z3" s="1617"/>
      <c r="AA3" s="1617"/>
      <c r="AB3" s="1617"/>
      <c r="AC3" s="1617"/>
      <c r="AD3" s="1617"/>
      <c r="AE3" s="1617"/>
      <c r="AF3" s="1617"/>
      <c r="AG3" s="1617"/>
      <c r="AH3" s="1617"/>
      <c r="AI3" s="1617"/>
      <c r="AJ3" s="1618"/>
      <c r="AK3" s="162"/>
    </row>
    <row r="4" spans="1:37" ht="12.95" customHeight="1" x14ac:dyDescent="0.25">
      <c r="A4" s="1603"/>
      <c r="B4" s="1604"/>
      <c r="C4" s="1604"/>
      <c r="D4" s="1604"/>
      <c r="E4" s="1604"/>
      <c r="F4" s="1604"/>
      <c r="G4" s="1604"/>
      <c r="H4" s="1604"/>
      <c r="I4" s="1605"/>
      <c r="J4" s="1616"/>
      <c r="K4" s="1617"/>
      <c r="L4" s="1617"/>
      <c r="M4" s="1617"/>
      <c r="N4" s="1617"/>
      <c r="O4" s="1617"/>
      <c r="P4" s="1617"/>
      <c r="Q4" s="1617"/>
      <c r="R4" s="1617"/>
      <c r="S4" s="1617"/>
      <c r="T4" s="1617"/>
      <c r="U4" s="1617"/>
      <c r="V4" s="1617"/>
      <c r="W4" s="1617"/>
      <c r="X4" s="1617"/>
      <c r="Y4" s="1617"/>
      <c r="Z4" s="1617"/>
      <c r="AA4" s="1617"/>
      <c r="AB4" s="1617"/>
      <c r="AC4" s="1617"/>
      <c r="AD4" s="1617"/>
      <c r="AE4" s="1617"/>
      <c r="AF4" s="1617"/>
      <c r="AG4" s="1617"/>
      <c r="AH4" s="1617"/>
      <c r="AI4" s="1617"/>
      <c r="AJ4" s="1618"/>
      <c r="AK4" s="162"/>
    </row>
    <row r="5" spans="1:37" ht="12.95" customHeight="1" thickBot="1" x14ac:dyDescent="0.3">
      <c r="A5" s="1603"/>
      <c r="B5" s="1604"/>
      <c r="C5" s="1604"/>
      <c r="D5" s="1604"/>
      <c r="E5" s="1604"/>
      <c r="F5" s="1604"/>
      <c r="G5" s="1604"/>
      <c r="H5" s="1604"/>
      <c r="I5" s="1605"/>
      <c r="J5" s="1619"/>
      <c r="K5" s="1620"/>
      <c r="L5" s="1620"/>
      <c r="M5" s="1620"/>
      <c r="N5" s="1620"/>
      <c r="O5" s="1620"/>
      <c r="P5" s="1620"/>
      <c r="Q5" s="1620"/>
      <c r="R5" s="1620"/>
      <c r="S5" s="1620"/>
      <c r="T5" s="1620"/>
      <c r="U5" s="1620"/>
      <c r="V5" s="1620"/>
      <c r="W5" s="1620"/>
      <c r="X5" s="1620"/>
      <c r="Y5" s="1620"/>
      <c r="Z5" s="1620"/>
      <c r="AA5" s="1620"/>
      <c r="AB5" s="1620"/>
      <c r="AC5" s="1620"/>
      <c r="AD5" s="1620"/>
      <c r="AE5" s="1620"/>
      <c r="AF5" s="1620"/>
      <c r="AG5" s="1620"/>
      <c r="AH5" s="1620"/>
      <c r="AI5" s="1620"/>
      <c r="AJ5" s="1621"/>
      <c r="AK5" s="162"/>
    </row>
    <row r="6" spans="1:37" ht="12.95" customHeight="1" x14ac:dyDescent="0.25">
      <c r="A6" s="1603"/>
      <c r="B6" s="1604"/>
      <c r="C6" s="1604"/>
      <c r="D6" s="1604"/>
      <c r="E6" s="1604"/>
      <c r="F6" s="1604"/>
      <c r="G6" s="1604"/>
      <c r="H6" s="1604"/>
      <c r="I6" s="1605"/>
      <c r="J6" s="1622" t="s">
        <v>359</v>
      </c>
      <c r="K6" s="1623"/>
      <c r="L6" s="1623"/>
      <c r="M6" s="1623"/>
      <c r="N6" s="1623"/>
      <c r="O6" s="1623"/>
      <c r="P6" s="1623"/>
      <c r="Q6" s="1623"/>
      <c r="R6" s="1623"/>
      <c r="S6" s="1623"/>
      <c r="T6" s="1623"/>
      <c r="U6" s="1623"/>
      <c r="V6" s="1623"/>
      <c r="W6" s="1623"/>
      <c r="X6" s="1623"/>
      <c r="Y6" s="1623"/>
      <c r="Z6" s="1623"/>
      <c r="AA6" s="1623"/>
      <c r="AB6" s="1623"/>
      <c r="AC6" s="1623"/>
      <c r="AD6" s="1623"/>
      <c r="AE6" s="1623"/>
      <c r="AF6" s="1623"/>
      <c r="AG6" s="1623"/>
      <c r="AH6" s="1623"/>
      <c r="AI6" s="1623"/>
      <c r="AJ6" s="1624"/>
      <c r="AK6" s="162"/>
    </row>
    <row r="7" spans="1:37" ht="12.95" customHeight="1" x14ac:dyDescent="0.25">
      <c r="A7" s="1603"/>
      <c r="B7" s="1604"/>
      <c r="C7" s="1604"/>
      <c r="D7" s="1604"/>
      <c r="E7" s="1604"/>
      <c r="F7" s="1604"/>
      <c r="G7" s="1604"/>
      <c r="H7" s="1604"/>
      <c r="I7" s="1605"/>
      <c r="J7" s="1625"/>
      <c r="K7" s="1626"/>
      <c r="L7" s="1626"/>
      <c r="M7" s="1626"/>
      <c r="N7" s="1626"/>
      <c r="O7" s="1626"/>
      <c r="P7" s="1626"/>
      <c r="Q7" s="1626"/>
      <c r="R7" s="1626"/>
      <c r="S7" s="1626"/>
      <c r="T7" s="1626"/>
      <c r="U7" s="1626"/>
      <c r="V7" s="1626"/>
      <c r="W7" s="1626"/>
      <c r="X7" s="1626"/>
      <c r="Y7" s="1626"/>
      <c r="Z7" s="1626"/>
      <c r="AA7" s="1626"/>
      <c r="AB7" s="1626"/>
      <c r="AC7" s="1626"/>
      <c r="AD7" s="1626"/>
      <c r="AE7" s="1626"/>
      <c r="AF7" s="1626"/>
      <c r="AG7" s="1626"/>
      <c r="AH7" s="1626"/>
      <c r="AI7" s="1626"/>
      <c r="AJ7" s="1627"/>
      <c r="AK7" s="162"/>
    </row>
    <row r="8" spans="1:37" ht="12.95" customHeight="1" thickBot="1" x14ac:dyDescent="0.3">
      <c r="A8" s="1603"/>
      <c r="B8" s="1604"/>
      <c r="C8" s="1604"/>
      <c r="D8" s="1604"/>
      <c r="E8" s="1604"/>
      <c r="F8" s="1604"/>
      <c r="G8" s="1604"/>
      <c r="H8" s="1604"/>
      <c r="I8" s="1605"/>
      <c r="J8" s="1628"/>
      <c r="K8" s="1629"/>
      <c r="L8" s="1629"/>
      <c r="M8" s="1629"/>
      <c r="N8" s="1629"/>
      <c r="O8" s="1629"/>
      <c r="P8" s="1629"/>
      <c r="Q8" s="1629"/>
      <c r="R8" s="1629"/>
      <c r="S8" s="1629"/>
      <c r="T8" s="1629"/>
      <c r="U8" s="1629"/>
      <c r="V8" s="1629"/>
      <c r="W8" s="1629"/>
      <c r="X8" s="1629"/>
      <c r="Y8" s="1629"/>
      <c r="Z8" s="1629"/>
      <c r="AA8" s="1629"/>
      <c r="AB8" s="1629"/>
      <c r="AC8" s="1629"/>
      <c r="AD8" s="1629"/>
      <c r="AE8" s="1629"/>
      <c r="AF8" s="1629"/>
      <c r="AG8" s="1629"/>
      <c r="AH8" s="1629"/>
      <c r="AI8" s="1629"/>
      <c r="AJ8" s="1630"/>
      <c r="AK8" s="162"/>
    </row>
    <row r="9" spans="1:37" ht="12.95" customHeight="1" x14ac:dyDescent="0.25">
      <c r="A9" s="1603"/>
      <c r="B9" s="1604"/>
      <c r="C9" s="1604"/>
      <c r="D9" s="1604"/>
      <c r="E9" s="1604"/>
      <c r="F9" s="1604"/>
      <c r="G9" s="1604"/>
      <c r="H9" s="1604"/>
      <c r="I9" s="1605"/>
      <c r="J9" s="1631" t="s">
        <v>605</v>
      </c>
      <c r="K9" s="1632"/>
      <c r="L9" s="1632"/>
      <c r="M9" s="1632"/>
      <c r="N9" s="1632"/>
      <c r="O9" s="1632"/>
      <c r="P9" s="1632"/>
      <c r="Q9" s="1632"/>
      <c r="R9" s="1632"/>
      <c r="S9" s="1632"/>
      <c r="T9" s="1632"/>
      <c r="U9" s="1632"/>
      <c r="V9" s="1632"/>
      <c r="W9" s="1632"/>
      <c r="X9" s="1632"/>
      <c r="Y9" s="1632"/>
      <c r="Z9" s="1632"/>
      <c r="AA9" s="1632"/>
      <c r="AB9" s="1632"/>
      <c r="AC9" s="1632"/>
      <c r="AD9" s="1632"/>
      <c r="AE9" s="1632"/>
      <c r="AF9" s="1632"/>
      <c r="AG9" s="1632"/>
      <c r="AH9" s="1632"/>
      <c r="AI9" s="1632"/>
      <c r="AJ9" s="1633"/>
      <c r="AK9" s="159"/>
    </row>
    <row r="10" spans="1:37" ht="12.95" customHeight="1" x14ac:dyDescent="0.25">
      <c r="A10" s="1603"/>
      <c r="B10" s="1604"/>
      <c r="C10" s="1604"/>
      <c r="D10" s="1604"/>
      <c r="E10" s="1604"/>
      <c r="F10" s="1604"/>
      <c r="G10" s="1604"/>
      <c r="H10" s="1604"/>
      <c r="I10" s="1605"/>
      <c r="J10" s="1634"/>
      <c r="K10" s="1635"/>
      <c r="L10" s="1635"/>
      <c r="M10" s="1635"/>
      <c r="N10" s="1635"/>
      <c r="O10" s="1635"/>
      <c r="P10" s="1635"/>
      <c r="Q10" s="1635"/>
      <c r="R10" s="1635"/>
      <c r="S10" s="1635"/>
      <c r="T10" s="1635"/>
      <c r="U10" s="1635"/>
      <c r="V10" s="1635"/>
      <c r="W10" s="1635"/>
      <c r="X10" s="1635"/>
      <c r="Y10" s="1635"/>
      <c r="Z10" s="1635"/>
      <c r="AA10" s="1635"/>
      <c r="AB10" s="1635"/>
      <c r="AC10" s="1635"/>
      <c r="AD10" s="1635"/>
      <c r="AE10" s="1635"/>
      <c r="AF10" s="1635"/>
      <c r="AG10" s="1635"/>
      <c r="AH10" s="1635"/>
      <c r="AI10" s="1635"/>
      <c r="AJ10" s="1636"/>
      <c r="AK10" s="159"/>
    </row>
    <row r="11" spans="1:37" ht="12.95" customHeight="1" thickBot="1" x14ac:dyDescent="0.3">
      <c r="A11" s="1606"/>
      <c r="B11" s="1607"/>
      <c r="C11" s="1607"/>
      <c r="D11" s="1607"/>
      <c r="E11" s="1607"/>
      <c r="F11" s="1607"/>
      <c r="G11" s="1607"/>
      <c r="H11" s="1607"/>
      <c r="I11" s="1608"/>
      <c r="J11" s="1637"/>
      <c r="K11" s="1638"/>
      <c r="L11" s="1638"/>
      <c r="M11" s="1638"/>
      <c r="N11" s="1638"/>
      <c r="O11" s="1638"/>
      <c r="P11" s="1638"/>
      <c r="Q11" s="1638"/>
      <c r="R11" s="1638"/>
      <c r="S11" s="1638"/>
      <c r="T11" s="1638"/>
      <c r="U11" s="1638"/>
      <c r="V11" s="1638"/>
      <c r="W11" s="1638"/>
      <c r="X11" s="1638"/>
      <c r="Y11" s="1638"/>
      <c r="Z11" s="1638"/>
      <c r="AA11" s="1638"/>
      <c r="AB11" s="1638"/>
      <c r="AC11" s="1638"/>
      <c r="AD11" s="1638"/>
      <c r="AE11" s="1638"/>
      <c r="AF11" s="1638"/>
      <c r="AG11" s="1638"/>
      <c r="AH11" s="1638"/>
      <c r="AI11" s="1638"/>
      <c r="AJ11" s="1639"/>
      <c r="AK11" s="159"/>
    </row>
    <row r="12" spans="1:37" ht="12.75" customHeight="1" x14ac:dyDescent="0.25">
      <c r="A12" s="156"/>
      <c r="B12" s="157"/>
      <c r="C12" s="157"/>
      <c r="D12" s="157"/>
      <c r="E12" s="157"/>
      <c r="F12" s="157"/>
      <c r="G12" s="157"/>
      <c r="H12" s="157"/>
      <c r="I12" s="157"/>
      <c r="J12" s="157"/>
      <c r="K12" s="157"/>
      <c r="L12" s="157"/>
      <c r="M12" s="157"/>
      <c r="N12" s="157"/>
      <c r="O12" s="157"/>
      <c r="P12" s="157"/>
      <c r="Q12" s="157"/>
      <c r="R12" s="157"/>
      <c r="S12" s="157"/>
      <c r="T12" s="157"/>
      <c r="U12" s="157"/>
      <c r="V12" s="157"/>
      <c r="W12" s="157"/>
      <c r="X12" s="157"/>
      <c r="Y12" s="157"/>
      <c r="Z12" s="157"/>
      <c r="AA12" s="157"/>
      <c r="AB12" s="157"/>
      <c r="AC12" s="157"/>
      <c r="AD12" s="157"/>
      <c r="AE12" s="157"/>
      <c r="AF12" s="157"/>
      <c r="AG12" s="157"/>
      <c r="AH12" s="157"/>
      <c r="AI12" s="157"/>
      <c r="AJ12" s="158"/>
      <c r="AK12" s="159"/>
    </row>
    <row r="13" spans="1:37" ht="12.75" customHeight="1" x14ac:dyDescent="0.25">
      <c r="A13" s="160" t="s">
        <v>360</v>
      </c>
      <c r="B13" s="159"/>
      <c r="C13" s="166"/>
      <c r="D13" s="159"/>
      <c r="E13" s="159"/>
      <c r="F13" s="1643" t="str">
        <f>'CARGAR datos'!E19</f>
        <v>-</v>
      </c>
      <c r="G13" s="1643"/>
      <c r="H13" s="1643"/>
      <c r="I13" s="1643"/>
      <c r="J13" s="1643"/>
      <c r="K13" s="1643"/>
      <c r="L13" s="1643"/>
      <c r="M13" s="1643"/>
      <c r="N13" s="1643"/>
      <c r="O13" s="1643"/>
      <c r="P13" s="1643"/>
      <c r="Q13" s="1643"/>
      <c r="R13" s="1643"/>
      <c r="S13" s="1643"/>
      <c r="T13" s="159" t="s">
        <v>256</v>
      </c>
      <c r="U13" s="159"/>
      <c r="V13" s="159"/>
      <c r="W13" s="166"/>
      <c r="X13" s="1643" t="str">
        <f>'CARGAR datos'!E21</f>
        <v>-</v>
      </c>
      <c r="Y13" s="1643"/>
      <c r="Z13" s="1643"/>
      <c r="AA13" s="1643"/>
      <c r="AB13" s="1643"/>
      <c r="AC13" s="1643"/>
      <c r="AD13" s="159" t="s">
        <v>257</v>
      </c>
      <c r="AE13" s="159"/>
      <c r="AF13" s="159"/>
      <c r="AG13" s="159"/>
      <c r="AH13" s="159"/>
      <c r="AI13" s="159"/>
      <c r="AJ13" s="161"/>
      <c r="AK13" s="159"/>
    </row>
    <row r="14" spans="1:37" ht="12.75" customHeight="1" x14ac:dyDescent="0.25">
      <c r="A14" s="160"/>
      <c r="B14" s="159"/>
      <c r="C14" s="159"/>
      <c r="D14" s="159"/>
      <c r="E14" s="159"/>
      <c r="F14" s="159"/>
      <c r="G14" s="159"/>
      <c r="H14" s="159"/>
      <c r="I14" s="159"/>
      <c r="J14" s="159"/>
      <c r="K14" s="159"/>
      <c r="L14" s="159"/>
      <c r="M14" s="159"/>
      <c r="N14" s="159"/>
      <c r="O14" s="159"/>
      <c r="P14" s="159"/>
      <c r="Q14" s="159"/>
      <c r="R14" s="159"/>
      <c r="S14" s="159"/>
      <c r="T14" s="159"/>
      <c r="U14" s="159"/>
      <c r="V14" s="159"/>
      <c r="W14" s="159"/>
      <c r="X14" s="159"/>
      <c r="Y14" s="159"/>
      <c r="Z14" s="159"/>
      <c r="AA14" s="159"/>
      <c r="AB14" s="159"/>
      <c r="AC14" s="159"/>
      <c r="AD14" s="159"/>
      <c r="AE14" s="159"/>
      <c r="AF14" s="159"/>
      <c r="AG14" s="159"/>
      <c r="AH14" s="159"/>
      <c r="AI14" s="159"/>
      <c r="AJ14" s="161"/>
      <c r="AK14" s="159"/>
    </row>
    <row r="15" spans="1:37" ht="12.75" customHeight="1" x14ac:dyDescent="0.25">
      <c r="A15" s="160" t="s">
        <v>361</v>
      </c>
      <c r="B15" s="159"/>
      <c r="C15" s="159"/>
      <c r="D15" s="159"/>
      <c r="E15" s="159"/>
      <c r="F15" s="159"/>
      <c r="G15" s="159"/>
      <c r="H15" s="159"/>
      <c r="I15" s="1643" t="str">
        <f>'CARGAR datos'!E24</f>
        <v>-</v>
      </c>
      <c r="J15" s="1643"/>
      <c r="K15" s="1643"/>
      <c r="L15" s="1643"/>
      <c r="M15" s="1643"/>
      <c r="N15" s="1643"/>
      <c r="O15" s="1643"/>
      <c r="P15" s="1643"/>
      <c r="Q15" s="1643"/>
      <c r="R15" s="1643"/>
      <c r="S15" s="1643"/>
      <c r="T15" s="1643"/>
      <c r="U15" s="1643"/>
      <c r="V15" s="159" t="s">
        <v>259</v>
      </c>
      <c r="W15" s="159"/>
      <c r="X15" s="159"/>
      <c r="Y15" s="159"/>
      <c r="Z15" s="1643" t="str">
        <f>'CARGAR datos'!E25</f>
        <v>-</v>
      </c>
      <c r="AA15" s="1643"/>
      <c r="AB15" s="1643"/>
      <c r="AC15" s="1643"/>
      <c r="AD15" s="1643"/>
      <c r="AE15" s="159" t="s">
        <v>362</v>
      </c>
      <c r="AF15" s="159"/>
      <c r="AG15" s="159"/>
      <c r="AH15" s="159"/>
      <c r="AI15" s="159"/>
      <c r="AJ15" s="161"/>
      <c r="AK15" s="159"/>
    </row>
    <row r="16" spans="1:37" ht="12.75" customHeight="1" x14ac:dyDescent="0.25">
      <c r="A16" s="160"/>
      <c r="B16" s="159"/>
      <c r="C16" s="159"/>
      <c r="D16" s="159"/>
      <c r="E16" s="159"/>
      <c r="F16" s="159"/>
      <c r="G16" s="159"/>
      <c r="H16" s="159"/>
      <c r="I16" s="159"/>
      <c r="J16" s="159"/>
      <c r="K16" s="159"/>
      <c r="L16" s="159"/>
      <c r="M16" s="159"/>
      <c r="N16" s="159"/>
      <c r="O16" s="159"/>
      <c r="P16" s="159"/>
      <c r="Q16" s="159"/>
      <c r="R16" s="159"/>
      <c r="S16" s="159"/>
      <c r="T16" s="159"/>
      <c r="U16" s="159"/>
      <c r="V16" s="159"/>
      <c r="W16" s="159"/>
      <c r="X16" s="159"/>
      <c r="Y16" s="159"/>
      <c r="Z16" s="159"/>
      <c r="AA16" s="159"/>
      <c r="AB16" s="159"/>
      <c r="AC16" s="159"/>
      <c r="AD16" s="159"/>
      <c r="AE16" s="159"/>
      <c r="AF16" s="159"/>
      <c r="AG16" s="159"/>
      <c r="AH16" s="159"/>
      <c r="AI16" s="159"/>
      <c r="AJ16" s="161"/>
      <c r="AK16" s="159"/>
    </row>
    <row r="17" spans="1:37" ht="12.75" customHeight="1" x14ac:dyDescent="0.25">
      <c r="A17" s="160" t="s">
        <v>363</v>
      </c>
      <c r="B17" s="159"/>
      <c r="C17" s="159"/>
      <c r="D17" s="1641" t="str">
        <f>'CARGAR datos'!K25</f>
        <v>-</v>
      </c>
      <c r="E17" s="1641"/>
      <c r="F17" s="1641"/>
      <c r="G17" s="159" t="s">
        <v>262</v>
      </c>
      <c r="H17" s="159"/>
      <c r="I17" s="159"/>
      <c r="J17" s="166"/>
      <c r="K17" s="166"/>
      <c r="L17" s="166"/>
      <c r="M17" s="166"/>
      <c r="N17" s="1643" t="str">
        <f>'CARGAR datos'!E23</f>
        <v>-</v>
      </c>
      <c r="O17" s="1643"/>
      <c r="P17" s="1643"/>
      <c r="Q17" s="1643"/>
      <c r="R17" s="1643"/>
      <c r="S17" s="1643"/>
      <c r="T17" s="1643"/>
      <c r="U17" s="1643"/>
      <c r="V17" s="1643"/>
      <c r="W17" s="1643"/>
      <c r="X17" s="1643"/>
      <c r="Y17" s="159" t="s">
        <v>263</v>
      </c>
      <c r="Z17" s="1643" t="str">
        <f>'CARGAR datos'!I23</f>
        <v>-</v>
      </c>
      <c r="AA17" s="1643"/>
      <c r="AB17" s="1643"/>
      <c r="AC17" s="159" t="s">
        <v>264</v>
      </c>
      <c r="AD17" s="159"/>
      <c r="AE17" s="1643" t="str">
        <f>'CARGAR datos'!K23</f>
        <v>-</v>
      </c>
      <c r="AF17" s="1643"/>
      <c r="AG17" s="159" t="s">
        <v>265</v>
      </c>
      <c r="AH17" s="159"/>
      <c r="AI17" s="1643" t="str">
        <f>'CARGAR datos'!M23</f>
        <v>-</v>
      </c>
      <c r="AJ17" s="1646"/>
      <c r="AK17" s="159"/>
    </row>
    <row r="18" spans="1:37" ht="12.75" customHeight="1" x14ac:dyDescent="0.25">
      <c r="A18" s="160"/>
      <c r="B18" s="159"/>
      <c r="C18" s="159"/>
      <c r="D18" s="159"/>
      <c r="E18" s="159"/>
      <c r="F18" s="159"/>
      <c r="G18" s="159"/>
      <c r="H18" s="159"/>
      <c r="I18" s="159"/>
      <c r="J18" s="159"/>
      <c r="K18" s="159"/>
      <c r="L18" s="159"/>
      <c r="M18" s="159"/>
      <c r="N18" s="159"/>
      <c r="O18" s="159"/>
      <c r="P18" s="159"/>
      <c r="Q18" s="159"/>
      <c r="R18" s="159"/>
      <c r="S18" s="159"/>
      <c r="T18" s="159"/>
      <c r="U18" s="159"/>
      <c r="V18" s="159"/>
      <c r="W18" s="159"/>
      <c r="X18" s="159"/>
      <c r="Y18" s="159"/>
      <c r="Z18" s="159"/>
      <c r="AA18" s="159"/>
      <c r="AB18" s="159"/>
      <c r="AC18" s="159"/>
      <c r="AD18" s="159"/>
      <c r="AE18" s="159"/>
      <c r="AF18" s="159"/>
      <c r="AG18" s="159"/>
      <c r="AH18" s="159"/>
      <c r="AI18" s="159"/>
      <c r="AJ18" s="161"/>
      <c r="AK18" s="159"/>
    </row>
    <row r="19" spans="1:37" ht="12.75" customHeight="1" x14ac:dyDescent="0.25">
      <c r="A19" s="160" t="s">
        <v>266</v>
      </c>
      <c r="B19" s="159"/>
      <c r="C19" s="159"/>
      <c r="D19" s="159"/>
      <c r="E19" s="159"/>
      <c r="F19" s="159"/>
      <c r="G19" s="1643" t="str">
        <f>'CARGAR datos'!O23</f>
        <v>BAHIA BLANCA</v>
      </c>
      <c r="H19" s="1643"/>
      <c r="I19" s="1643"/>
      <c r="J19" s="1643"/>
      <c r="K19" s="1643"/>
      <c r="L19" s="1643"/>
      <c r="M19" s="1643"/>
      <c r="N19" s="159" t="s">
        <v>267</v>
      </c>
      <c r="O19" s="159"/>
      <c r="P19" s="159"/>
      <c r="Q19" s="159"/>
      <c r="R19" s="159"/>
      <c r="S19" s="1643">
        <f>'CARGAR datos'!Q23</f>
        <v>8000</v>
      </c>
      <c r="T19" s="1647"/>
      <c r="U19" s="1647"/>
      <c r="V19" s="159" t="s">
        <v>276</v>
      </c>
      <c r="W19" s="159"/>
      <c r="X19" s="159"/>
      <c r="Y19" s="159"/>
      <c r="Z19" s="1643" t="str">
        <f>'CARGAR datos'!M25</f>
        <v>-</v>
      </c>
      <c r="AA19" s="1643"/>
      <c r="AB19" s="1643"/>
      <c r="AC19" s="1643"/>
      <c r="AD19" s="1643"/>
      <c r="AE19" s="1643"/>
      <c r="AF19" s="1643"/>
      <c r="AG19" s="1643"/>
      <c r="AH19" s="1643"/>
      <c r="AI19" s="1643"/>
      <c r="AJ19" s="1646"/>
      <c r="AK19" s="166"/>
    </row>
    <row r="20" spans="1:37" ht="12.75" customHeight="1" x14ac:dyDescent="0.25">
      <c r="A20" s="160"/>
      <c r="B20" s="159"/>
      <c r="C20" s="159"/>
      <c r="D20" s="159"/>
      <c r="E20" s="159"/>
      <c r="F20" s="159"/>
      <c r="G20" s="159"/>
      <c r="H20" s="159"/>
      <c r="I20" s="159"/>
      <c r="J20" s="159"/>
      <c r="K20" s="159"/>
      <c r="L20" s="159"/>
      <c r="M20" s="159"/>
      <c r="N20" s="159"/>
      <c r="O20" s="159"/>
      <c r="P20" s="159"/>
      <c r="Q20" s="159"/>
      <c r="R20" s="159"/>
      <c r="S20" s="159"/>
      <c r="T20" s="159"/>
      <c r="U20" s="159"/>
      <c r="V20" s="159"/>
      <c r="W20" s="159"/>
      <c r="X20" s="159"/>
      <c r="Y20" s="159"/>
      <c r="Z20" s="159"/>
      <c r="AA20" s="159"/>
      <c r="AB20" s="159"/>
      <c r="AC20" s="159"/>
      <c r="AD20" s="159"/>
      <c r="AE20" s="159"/>
      <c r="AF20" s="159"/>
      <c r="AG20" s="159"/>
      <c r="AH20" s="159"/>
      <c r="AI20" s="159"/>
      <c r="AJ20" s="161"/>
      <c r="AK20" s="159"/>
    </row>
    <row r="21" spans="1:37" ht="12.75" customHeight="1" x14ac:dyDescent="0.25">
      <c r="A21" s="160" t="s">
        <v>269</v>
      </c>
      <c r="B21" s="159"/>
      <c r="C21" s="159"/>
      <c r="D21" s="159"/>
      <c r="E21" s="159"/>
      <c r="F21" s="159"/>
      <c r="G21" s="159"/>
      <c r="H21" s="159"/>
      <c r="I21" s="159"/>
      <c r="J21" s="159"/>
      <c r="K21" s="159"/>
      <c r="L21" s="159"/>
      <c r="M21" s="159"/>
      <c r="N21" s="159"/>
      <c r="O21" s="159"/>
      <c r="P21" s="159"/>
      <c r="Q21" s="159"/>
      <c r="R21" s="159"/>
      <c r="S21" s="159"/>
      <c r="T21" s="159"/>
      <c r="U21" s="159"/>
      <c r="V21" s="159"/>
      <c r="W21" s="159"/>
      <c r="X21" s="159"/>
      <c r="Y21" s="159"/>
      <c r="Z21" s="159"/>
      <c r="AA21" s="159"/>
      <c r="AB21" s="159"/>
      <c r="AC21" s="159"/>
      <c r="AD21" s="159"/>
      <c r="AE21" s="159"/>
      <c r="AF21" s="159"/>
      <c r="AG21" s="159"/>
      <c r="AH21" s="159"/>
      <c r="AI21" s="159"/>
      <c r="AJ21" s="161"/>
      <c r="AK21" s="159"/>
    </row>
    <row r="22" spans="1:37" ht="12.75" customHeight="1" x14ac:dyDescent="0.25">
      <c r="A22" s="160"/>
      <c r="B22" s="159"/>
      <c r="C22" s="159"/>
      <c r="D22" s="159"/>
      <c r="E22" s="159"/>
      <c r="F22" s="159"/>
      <c r="G22" s="159"/>
      <c r="H22" s="159"/>
      <c r="I22" s="159"/>
      <c r="J22" s="159"/>
      <c r="K22" s="159"/>
      <c r="L22" s="159"/>
      <c r="M22" s="159"/>
      <c r="N22" s="159"/>
      <c r="O22" s="159"/>
      <c r="P22" s="159"/>
      <c r="Q22" s="159"/>
      <c r="R22" s="159"/>
      <c r="S22" s="159"/>
      <c r="T22" s="159"/>
      <c r="U22" s="159"/>
      <c r="V22" s="159"/>
      <c r="W22" s="159"/>
      <c r="X22" s="159"/>
      <c r="Y22" s="159"/>
      <c r="Z22" s="159"/>
      <c r="AA22" s="159"/>
      <c r="AB22" s="159"/>
      <c r="AC22" s="159"/>
      <c r="AD22" s="159"/>
      <c r="AE22" s="159"/>
      <c r="AF22" s="159"/>
      <c r="AG22" s="159"/>
      <c r="AH22" s="159"/>
      <c r="AI22" s="159"/>
      <c r="AJ22" s="161"/>
      <c r="AK22" s="159"/>
    </row>
    <row r="23" spans="1:37" ht="12.75" customHeight="1" x14ac:dyDescent="0.25">
      <c r="A23" s="1648" t="s">
        <v>364</v>
      </c>
      <c r="B23" s="1649"/>
      <c r="C23" s="1649"/>
      <c r="D23" s="1649"/>
      <c r="E23" s="1649"/>
      <c r="F23" s="1649"/>
      <c r="G23" s="1649"/>
      <c r="H23" s="1649"/>
      <c r="I23" s="1649"/>
      <c r="J23" s="1649"/>
      <c r="K23" s="1649"/>
      <c r="L23" s="1649"/>
      <c r="M23" s="1649"/>
      <c r="N23" s="1649"/>
      <c r="O23" s="1649"/>
      <c r="P23" s="1649"/>
      <c r="Q23" s="1649"/>
      <c r="R23" s="1649"/>
      <c r="S23" s="1649"/>
      <c r="T23" s="1649"/>
      <c r="U23" s="1649"/>
      <c r="V23" s="1649"/>
      <c r="W23" s="1649"/>
      <c r="X23" s="1649"/>
      <c r="Y23" s="1649"/>
      <c r="Z23" s="159"/>
      <c r="AA23" s="159"/>
      <c r="AB23" s="159"/>
      <c r="AC23" s="159"/>
      <c r="AD23" s="159"/>
      <c r="AE23" s="159"/>
      <c r="AF23" s="159"/>
      <c r="AG23" s="159"/>
      <c r="AH23" s="159"/>
      <c r="AI23" s="159"/>
      <c r="AJ23" s="161"/>
      <c r="AK23" s="159"/>
    </row>
    <row r="24" spans="1:37" ht="12.75" customHeight="1" thickBot="1" x14ac:dyDescent="0.3">
      <c r="A24" s="160"/>
      <c r="B24" s="159"/>
      <c r="C24" s="159"/>
      <c r="D24" s="159"/>
      <c r="E24" s="159"/>
      <c r="F24" s="159"/>
      <c r="G24" s="159"/>
      <c r="H24" s="159"/>
      <c r="I24" s="159"/>
      <c r="J24" s="159"/>
      <c r="K24" s="159"/>
      <c r="L24" s="159"/>
      <c r="M24" s="159"/>
      <c r="N24" s="159"/>
      <c r="O24" s="159"/>
      <c r="P24" s="159"/>
      <c r="Q24" s="159"/>
      <c r="R24" s="159"/>
      <c r="S24" s="159"/>
      <c r="T24" s="159"/>
      <c r="U24" s="159"/>
      <c r="V24" s="159"/>
      <c r="W24" s="159"/>
      <c r="X24" s="159"/>
      <c r="Y24" s="159"/>
      <c r="Z24" s="159"/>
      <c r="AA24" s="159"/>
      <c r="AB24" s="159"/>
      <c r="AC24" s="159"/>
      <c r="AD24" s="159"/>
      <c r="AE24" s="159"/>
      <c r="AF24" s="159"/>
      <c r="AG24" s="159"/>
      <c r="AH24" s="159"/>
      <c r="AI24" s="159"/>
      <c r="AJ24" s="161"/>
      <c r="AK24" s="159"/>
    </row>
    <row r="25" spans="1:37" ht="12.75" customHeight="1" x14ac:dyDescent="0.25">
      <c r="A25" s="156"/>
      <c r="B25" s="157"/>
      <c r="C25" s="157"/>
      <c r="D25" s="157"/>
      <c r="E25" s="157"/>
      <c r="F25" s="157"/>
      <c r="G25" s="157"/>
      <c r="H25" s="157"/>
      <c r="I25" s="157"/>
      <c r="J25" s="157"/>
      <c r="K25" s="157"/>
      <c r="L25" s="157"/>
      <c r="M25" s="157"/>
      <c r="N25" s="157"/>
      <c r="O25" s="157"/>
      <c r="P25" s="157"/>
      <c r="Q25" s="157"/>
      <c r="R25" s="157"/>
      <c r="S25" s="157"/>
      <c r="T25" s="157"/>
      <c r="U25" s="157"/>
      <c r="V25" s="157"/>
      <c r="W25" s="157"/>
      <c r="X25" s="157"/>
      <c r="Y25" s="157"/>
      <c r="Z25" s="157"/>
      <c r="AA25" s="157"/>
      <c r="AB25" s="157"/>
      <c r="AC25" s="157"/>
      <c r="AD25" s="157"/>
      <c r="AE25" s="157"/>
      <c r="AF25" s="157"/>
      <c r="AG25" s="157"/>
      <c r="AH25" s="157"/>
      <c r="AI25" s="157"/>
      <c r="AJ25" s="158"/>
      <c r="AK25" s="159"/>
    </row>
    <row r="26" spans="1:37" ht="12.75" customHeight="1" x14ac:dyDescent="0.25">
      <c r="A26" s="160"/>
      <c r="B26" s="166" t="s">
        <v>272</v>
      </c>
      <c r="C26" s="159"/>
      <c r="D26" s="159"/>
      <c r="E26" s="159"/>
      <c r="F26" s="159"/>
      <c r="G26" s="159"/>
      <c r="H26" s="159"/>
      <c r="I26" s="159"/>
      <c r="J26" s="159"/>
      <c r="K26" s="159"/>
      <c r="L26" s="159"/>
      <c r="M26" s="159"/>
      <c r="N26" s="159"/>
      <c r="O26" s="159"/>
      <c r="P26" s="159"/>
      <c r="Q26" s="159"/>
      <c r="R26" s="159"/>
      <c r="S26" s="159"/>
      <c r="T26" s="159"/>
      <c r="U26" s="159"/>
      <c r="V26" s="159"/>
      <c r="W26" s="159"/>
      <c r="X26" s="159"/>
      <c r="Y26" s="159"/>
      <c r="Z26" s="159"/>
      <c r="AA26" s="159"/>
      <c r="AB26" s="159"/>
      <c r="AC26" s="159"/>
      <c r="AD26" s="159"/>
      <c r="AE26" s="159"/>
      <c r="AF26" s="159"/>
      <c r="AG26" s="159"/>
      <c r="AH26" s="159"/>
      <c r="AI26" s="159"/>
      <c r="AJ26" s="161"/>
      <c r="AK26" s="159"/>
    </row>
    <row r="27" spans="1:37" ht="12.75" customHeight="1" x14ac:dyDescent="0.25">
      <c r="A27" s="160"/>
      <c r="B27" s="159"/>
      <c r="C27" s="159"/>
      <c r="D27" s="159"/>
      <c r="E27" s="159"/>
      <c r="F27" s="159"/>
      <c r="G27" s="159"/>
      <c r="H27" s="159"/>
      <c r="I27" s="159"/>
      <c r="J27" s="159"/>
      <c r="K27" s="159"/>
      <c r="L27" s="159"/>
      <c r="M27" s="159"/>
      <c r="N27" s="159"/>
      <c r="O27" s="159"/>
      <c r="P27" s="159"/>
      <c r="Q27" s="159"/>
      <c r="R27" s="159"/>
      <c r="S27" s="159"/>
      <c r="T27" s="159"/>
      <c r="U27" s="159"/>
      <c r="V27" s="159"/>
      <c r="W27" s="159"/>
      <c r="X27" s="159"/>
      <c r="Y27" s="159"/>
      <c r="Z27" s="159"/>
      <c r="AA27" s="159"/>
      <c r="AB27" s="159"/>
      <c r="AC27" s="159"/>
      <c r="AD27" s="159"/>
      <c r="AE27" s="159"/>
      <c r="AF27" s="159"/>
      <c r="AG27" s="159"/>
      <c r="AH27" s="159"/>
      <c r="AI27" s="159"/>
      <c r="AJ27" s="161"/>
      <c r="AK27" s="159"/>
    </row>
    <row r="28" spans="1:37" ht="12.75" customHeight="1" x14ac:dyDescent="0.25">
      <c r="A28" s="160" t="s">
        <v>273</v>
      </c>
      <c r="B28" s="159"/>
      <c r="C28" s="159"/>
      <c r="D28" s="159"/>
      <c r="E28" s="159"/>
      <c r="F28" s="159"/>
      <c r="G28" s="1640" t="str">
        <f>'CARGAR datos'!E8</f>
        <v>-</v>
      </c>
      <c r="H28" s="1641"/>
      <c r="I28" s="1641"/>
      <c r="J28" s="1641"/>
      <c r="K28" s="1641"/>
      <c r="L28" s="1641"/>
      <c r="M28" s="1641"/>
      <c r="N28" s="1641"/>
      <c r="O28" s="1641"/>
      <c r="P28" s="1641"/>
      <c r="Q28" s="1641"/>
      <c r="R28" s="1641"/>
      <c r="S28" s="1641"/>
      <c r="T28" s="1641"/>
      <c r="U28" s="1642" t="s">
        <v>256</v>
      </c>
      <c r="V28" s="1642"/>
      <c r="W28" s="1642"/>
      <c r="X28" s="1642"/>
      <c r="Y28" s="1643" t="str">
        <f>'CARGAR datos'!E10</f>
        <v>-</v>
      </c>
      <c r="Z28" s="1644"/>
      <c r="AA28" s="1644"/>
      <c r="AB28" s="1644"/>
      <c r="AC28" s="1644"/>
      <c r="AD28" s="1644"/>
      <c r="AE28" s="1644"/>
      <c r="AF28" s="1644"/>
      <c r="AG28" s="1644"/>
      <c r="AH28" s="1644"/>
      <c r="AI28" s="1644"/>
      <c r="AJ28" s="1645"/>
      <c r="AK28" s="159"/>
    </row>
    <row r="29" spans="1:37" ht="12.75" customHeight="1" x14ac:dyDescent="0.25">
      <c r="A29" s="160"/>
      <c r="B29" s="159"/>
      <c r="C29" s="159"/>
      <c r="D29" s="159"/>
      <c r="E29" s="159"/>
      <c r="F29" s="159"/>
      <c r="G29" s="159"/>
      <c r="H29" s="159"/>
      <c r="I29" s="159"/>
      <c r="J29" s="159"/>
      <c r="K29" s="159"/>
      <c r="L29" s="159"/>
      <c r="M29" s="159"/>
      <c r="N29" s="159"/>
      <c r="O29" s="159"/>
      <c r="P29" s="159"/>
      <c r="Q29" s="159"/>
      <c r="R29" s="159"/>
      <c r="S29" s="159"/>
      <c r="T29" s="159"/>
      <c r="U29" s="159"/>
      <c r="V29" s="159"/>
      <c r="W29" s="159"/>
      <c r="X29" s="159"/>
      <c r="Y29" s="159"/>
      <c r="Z29" s="159"/>
      <c r="AA29" s="159"/>
      <c r="AB29" s="167"/>
      <c r="AC29" s="159"/>
      <c r="AD29" s="159"/>
      <c r="AE29" s="159"/>
      <c r="AF29" s="159"/>
      <c r="AG29" s="159"/>
      <c r="AH29" s="159"/>
      <c r="AI29" s="159"/>
      <c r="AJ29" s="161"/>
      <c r="AK29" s="159"/>
    </row>
    <row r="30" spans="1:37" ht="12.75" customHeight="1" x14ac:dyDescent="0.25">
      <c r="A30" s="160" t="s">
        <v>274</v>
      </c>
      <c r="B30" s="159"/>
      <c r="C30" s="159"/>
      <c r="D30" s="159"/>
      <c r="E30" s="159"/>
      <c r="F30" s="159"/>
      <c r="G30" s="159"/>
      <c r="H30" s="1643" t="str">
        <f>'CARGAR datos'!E16</f>
        <v>-</v>
      </c>
      <c r="I30" s="1643"/>
      <c r="J30" s="1643"/>
      <c r="K30" s="1643"/>
      <c r="L30" s="1643"/>
      <c r="M30" s="1643"/>
      <c r="N30" s="1643"/>
      <c r="O30" s="1643"/>
      <c r="P30" s="1643"/>
      <c r="Q30" s="1643"/>
      <c r="R30" s="1643"/>
      <c r="S30" s="159" t="s">
        <v>365</v>
      </c>
      <c r="T30" s="1643" t="str">
        <f>'CARGAR datos'!I16</f>
        <v>-</v>
      </c>
      <c r="U30" s="1643"/>
      <c r="V30" s="1643"/>
      <c r="W30" s="1643"/>
      <c r="X30" s="1643"/>
      <c r="Y30" s="1643"/>
      <c r="Z30" s="159" t="s">
        <v>264</v>
      </c>
      <c r="AA30" s="159"/>
      <c r="AB30" s="1643" t="str">
        <f>'CARGAR datos'!K16</f>
        <v>-</v>
      </c>
      <c r="AC30" s="1643"/>
      <c r="AD30" s="159" t="s">
        <v>265</v>
      </c>
      <c r="AE30" s="159"/>
      <c r="AF30" s="1643" t="str">
        <f>'CARGAR datos'!M16</f>
        <v>-</v>
      </c>
      <c r="AG30" s="1643"/>
      <c r="AH30" s="159"/>
      <c r="AI30" s="159"/>
      <c r="AJ30" s="161"/>
      <c r="AK30" s="159"/>
    </row>
    <row r="31" spans="1:37" ht="12.75" customHeight="1" x14ac:dyDescent="0.25">
      <c r="A31" s="160"/>
      <c r="B31" s="159"/>
      <c r="C31" s="159"/>
      <c r="D31" s="159"/>
      <c r="E31" s="159"/>
      <c r="F31" s="159"/>
      <c r="G31" s="159"/>
      <c r="H31" s="159"/>
      <c r="I31" s="159"/>
      <c r="J31" s="159"/>
      <c r="K31" s="159"/>
      <c r="L31" s="159"/>
      <c r="M31" s="159"/>
      <c r="N31" s="159"/>
      <c r="O31" s="159"/>
      <c r="P31" s="159"/>
      <c r="Q31" s="159"/>
      <c r="R31" s="159"/>
      <c r="S31" s="159"/>
      <c r="T31" s="159"/>
      <c r="U31" s="159"/>
      <c r="V31" s="159"/>
      <c r="W31" s="159"/>
      <c r="X31" s="159"/>
      <c r="Y31" s="159"/>
      <c r="Z31" s="159"/>
      <c r="AA31" s="159"/>
      <c r="AB31" s="159"/>
      <c r="AC31" s="159"/>
      <c r="AD31" s="159"/>
      <c r="AE31" s="159"/>
      <c r="AF31" s="159"/>
      <c r="AG31" s="159"/>
      <c r="AH31" s="159"/>
      <c r="AI31" s="159"/>
      <c r="AJ31" s="161"/>
      <c r="AK31" s="159"/>
    </row>
    <row r="32" spans="1:37" ht="12.75" customHeight="1" x14ac:dyDescent="0.25">
      <c r="A32" s="160" t="s">
        <v>275</v>
      </c>
      <c r="B32" s="159"/>
      <c r="C32" s="159"/>
      <c r="D32" s="166"/>
      <c r="E32" s="166"/>
      <c r="F32" s="1643" t="str">
        <f>'CARGAR datos'!O16</f>
        <v>BAHIA BLANCA</v>
      </c>
      <c r="G32" s="1643"/>
      <c r="H32" s="1643"/>
      <c r="I32" s="1643"/>
      <c r="J32" s="1643"/>
      <c r="K32" s="1643"/>
      <c r="L32" s="1643"/>
      <c r="M32" s="1643"/>
      <c r="N32" s="1643"/>
      <c r="O32" s="159" t="s">
        <v>267</v>
      </c>
      <c r="P32" s="159"/>
      <c r="Q32" s="166"/>
      <c r="R32" s="166"/>
      <c r="S32" s="166"/>
      <c r="T32" s="1643">
        <f>'CARGAR datos'!Q16</f>
        <v>8000</v>
      </c>
      <c r="U32" s="1643"/>
      <c r="V32" s="1643"/>
      <c r="W32" s="1643"/>
      <c r="X32" s="1643"/>
      <c r="Y32" s="159" t="s">
        <v>276</v>
      </c>
      <c r="Z32" s="159"/>
      <c r="AA32" s="159"/>
      <c r="AB32" s="159"/>
      <c r="AC32" s="1643" t="str">
        <f>'CARGAR datos'!E13</f>
        <v>-</v>
      </c>
      <c r="AD32" s="1643"/>
      <c r="AE32" s="1643"/>
      <c r="AF32" s="1643"/>
      <c r="AG32" s="1643"/>
      <c r="AH32" s="1643"/>
      <c r="AI32" s="1643"/>
      <c r="AJ32" s="1646"/>
      <c r="AK32" s="159"/>
    </row>
    <row r="33" spans="1:37" ht="12.75" customHeight="1" x14ac:dyDescent="0.25">
      <c r="A33" s="160"/>
      <c r="B33" s="159"/>
      <c r="C33" s="159"/>
      <c r="D33" s="166"/>
      <c r="E33" s="166"/>
      <c r="F33" s="263"/>
      <c r="G33" s="263"/>
      <c r="H33" s="263"/>
      <c r="I33" s="263"/>
      <c r="J33" s="263"/>
      <c r="K33" s="263"/>
      <c r="L33" s="263"/>
      <c r="M33" s="263"/>
      <c r="N33" s="263"/>
      <c r="O33" s="159"/>
      <c r="P33" s="159"/>
      <c r="Q33" s="166"/>
      <c r="R33" s="166"/>
      <c r="S33" s="166"/>
      <c r="T33" s="263"/>
      <c r="U33" s="263"/>
      <c r="V33" s="263"/>
      <c r="W33" s="263"/>
      <c r="X33" s="263"/>
      <c r="Y33" s="159"/>
      <c r="Z33" s="159"/>
      <c r="AA33" s="159"/>
      <c r="AB33" s="159"/>
      <c r="AC33" s="263"/>
      <c r="AD33" s="263"/>
      <c r="AE33" s="263"/>
      <c r="AF33" s="263"/>
      <c r="AG33" s="263"/>
      <c r="AH33" s="263"/>
      <c r="AI33" s="263"/>
      <c r="AJ33" s="264"/>
      <c r="AK33" s="159"/>
    </row>
    <row r="34" spans="1:37" ht="12.75" customHeight="1" x14ac:dyDescent="0.25">
      <c r="A34" s="928" t="s">
        <v>277</v>
      </c>
      <c r="B34" s="929"/>
      <c r="C34" s="929"/>
      <c r="D34" s="1230" t="str">
        <f>'CARGAR datos'!E14</f>
        <v>-</v>
      </c>
      <c r="E34" s="1230"/>
      <c r="F34" s="1230"/>
      <c r="G34" s="1230"/>
      <c r="H34" s="1230"/>
      <c r="I34" s="1230"/>
      <c r="J34" s="1230"/>
      <c r="K34" s="1230"/>
      <c r="L34" s="1230"/>
      <c r="M34" s="1230"/>
      <c r="N34" s="1230"/>
      <c r="O34" s="1230"/>
      <c r="P34" s="1230"/>
      <c r="Q34" s="1230"/>
      <c r="R34" s="1230"/>
      <c r="S34" s="1230"/>
      <c r="T34" s="1230"/>
      <c r="U34" s="1230"/>
      <c r="V34" s="1230"/>
      <c r="W34" s="98"/>
      <c r="X34" s="98"/>
      <c r="Y34" s="98"/>
      <c r="Z34" s="98"/>
      <c r="AA34" s="98"/>
      <c r="AB34" s="98"/>
      <c r="AC34" s="98"/>
      <c r="AD34" s="98"/>
      <c r="AE34" s="98"/>
      <c r="AF34" s="98"/>
      <c r="AG34" s="98"/>
      <c r="AH34" s="98"/>
      <c r="AI34" s="98"/>
      <c r="AJ34" s="107"/>
      <c r="AK34" s="159"/>
    </row>
    <row r="35" spans="1:37" ht="12.75" customHeight="1" thickBot="1" x14ac:dyDescent="0.3">
      <c r="A35" s="163"/>
      <c r="B35" s="164"/>
      <c r="C35" s="164"/>
      <c r="D35" s="164"/>
      <c r="E35" s="164"/>
      <c r="F35" s="164"/>
      <c r="G35" s="164"/>
      <c r="H35" s="164"/>
      <c r="I35" s="164"/>
      <c r="J35" s="164"/>
      <c r="K35" s="164"/>
      <c r="L35" s="164"/>
      <c r="M35" s="164"/>
      <c r="N35" s="164"/>
      <c r="O35" s="164"/>
      <c r="P35" s="164"/>
      <c r="Q35" s="164"/>
      <c r="R35" s="164"/>
      <c r="S35" s="164"/>
      <c r="T35" s="164"/>
      <c r="U35" s="164"/>
      <c r="V35" s="164"/>
      <c r="W35" s="164"/>
      <c r="X35" s="164"/>
      <c r="Y35" s="164"/>
      <c r="Z35" s="164"/>
      <c r="AA35" s="164"/>
      <c r="AB35" s="164"/>
      <c r="AC35" s="164"/>
      <c r="AD35" s="164"/>
      <c r="AE35" s="164"/>
      <c r="AF35" s="164"/>
      <c r="AG35" s="164"/>
      <c r="AH35" s="164"/>
      <c r="AI35" s="164"/>
      <c r="AJ35" s="165"/>
      <c r="AK35" s="159"/>
    </row>
    <row r="36" spans="1:37" ht="12.75" customHeight="1" x14ac:dyDescent="0.25">
      <c r="A36" s="160"/>
      <c r="B36" s="159"/>
      <c r="C36" s="159"/>
      <c r="D36" s="159"/>
      <c r="E36" s="159"/>
      <c r="F36" s="159"/>
      <c r="G36" s="159"/>
      <c r="H36" s="159"/>
      <c r="I36" s="159"/>
      <c r="J36" s="159"/>
      <c r="K36" s="159"/>
      <c r="L36" s="159"/>
      <c r="M36" s="159"/>
      <c r="N36" s="159"/>
      <c r="O36" s="159"/>
      <c r="P36" s="159"/>
      <c r="Q36" s="159"/>
      <c r="R36" s="159"/>
      <c r="S36" s="159"/>
      <c r="T36" s="159"/>
      <c r="U36" s="159"/>
      <c r="V36" s="159"/>
      <c r="W36" s="159"/>
      <c r="X36" s="159"/>
      <c r="Y36" s="159"/>
      <c r="Z36" s="159"/>
      <c r="AA36" s="159"/>
      <c r="AB36" s="159"/>
      <c r="AC36" s="159"/>
      <c r="AD36" s="159"/>
      <c r="AE36" s="159"/>
      <c r="AF36" s="159"/>
      <c r="AG36" s="159"/>
      <c r="AH36" s="159"/>
      <c r="AI36" s="159"/>
      <c r="AJ36" s="161"/>
      <c r="AK36" s="159"/>
    </row>
    <row r="37" spans="1:37" ht="12.75" customHeight="1" x14ac:dyDescent="0.25">
      <c r="A37" s="160"/>
      <c r="B37" s="166" t="s">
        <v>278</v>
      </c>
      <c r="C37" s="159"/>
      <c r="D37" s="159"/>
      <c r="E37" s="159"/>
      <c r="F37" s="159"/>
      <c r="G37" s="159"/>
      <c r="H37" s="159"/>
      <c r="I37" s="159"/>
      <c r="J37" s="159"/>
      <c r="K37" s="159"/>
      <c r="L37" s="159"/>
      <c r="M37" s="159"/>
      <c r="N37" s="159"/>
      <c r="O37" s="159"/>
      <c r="P37" s="159"/>
      <c r="Q37" s="159"/>
      <c r="R37" s="159"/>
      <c r="S37" s="159"/>
      <c r="T37" s="159"/>
      <c r="U37" s="159"/>
      <c r="V37" s="159"/>
      <c r="W37" s="159"/>
      <c r="X37" s="159"/>
      <c r="Y37" s="159"/>
      <c r="Z37" s="159"/>
      <c r="AA37" s="159"/>
      <c r="AB37" s="159"/>
      <c r="AC37" s="159"/>
      <c r="AD37" s="159"/>
      <c r="AE37" s="159"/>
      <c r="AF37" s="159"/>
      <c r="AG37" s="159"/>
      <c r="AH37" s="159"/>
      <c r="AI37" s="159"/>
      <c r="AJ37" s="161"/>
      <c r="AK37" s="159"/>
    </row>
    <row r="38" spans="1:37" ht="12.75" customHeight="1" x14ac:dyDescent="0.25">
      <c r="A38" s="160"/>
      <c r="B38" s="159"/>
      <c r="C38" s="159"/>
      <c r="D38" s="159"/>
      <c r="E38" s="159"/>
      <c r="F38" s="159"/>
      <c r="G38" s="159"/>
      <c r="H38" s="159"/>
      <c r="I38" s="159"/>
      <c r="J38" s="159"/>
      <c r="K38" s="159"/>
      <c r="L38" s="159"/>
      <c r="M38" s="159"/>
      <c r="N38" s="159"/>
      <c r="O38" s="159"/>
      <c r="P38" s="159"/>
      <c r="Q38" s="159"/>
      <c r="R38" s="159"/>
      <c r="S38" s="159"/>
      <c r="T38" s="159"/>
      <c r="U38" s="159"/>
      <c r="V38" s="159"/>
      <c r="W38" s="159"/>
      <c r="X38" s="159"/>
      <c r="Y38" s="159"/>
      <c r="Z38" s="159"/>
      <c r="AA38" s="159"/>
      <c r="AB38" s="159"/>
      <c r="AC38" s="159"/>
      <c r="AD38" s="159"/>
      <c r="AE38" s="159"/>
      <c r="AF38" s="159"/>
      <c r="AG38" s="159"/>
      <c r="AH38" s="159"/>
      <c r="AI38" s="159"/>
      <c r="AJ38" s="161"/>
      <c r="AK38" s="159"/>
    </row>
    <row r="39" spans="1:37" ht="12.75" customHeight="1" x14ac:dyDescent="0.25">
      <c r="A39" s="160" t="s">
        <v>309</v>
      </c>
      <c r="B39" s="159"/>
      <c r="C39" s="1643" t="str">
        <f>'CARGAR datos'!F32</f>
        <v>-</v>
      </c>
      <c r="D39" s="1643"/>
      <c r="E39" s="159" t="s">
        <v>185</v>
      </c>
      <c r="F39" s="159"/>
      <c r="G39" s="1643" t="str">
        <f>'CARGAR datos'!H32</f>
        <v>-</v>
      </c>
      <c r="H39" s="1643"/>
      <c r="I39" s="159" t="s">
        <v>186</v>
      </c>
      <c r="J39" s="159"/>
      <c r="K39" s="1643" t="str">
        <f>'CARGAR datos'!J32</f>
        <v>-</v>
      </c>
      <c r="L39" s="1643"/>
      <c r="M39" s="159" t="s">
        <v>310</v>
      </c>
      <c r="N39" s="159"/>
      <c r="O39" s="1643" t="str">
        <f>'CARGAR datos'!L32</f>
        <v>-</v>
      </c>
      <c r="P39" s="1643"/>
      <c r="Q39" s="159" t="s">
        <v>311</v>
      </c>
      <c r="R39" s="159"/>
      <c r="S39" s="1643" t="str">
        <f>'CARGAR datos'!O32</f>
        <v>-</v>
      </c>
      <c r="T39" s="1643"/>
      <c r="U39" s="1643"/>
      <c r="V39" s="1643"/>
      <c r="W39" s="159" t="s">
        <v>286</v>
      </c>
      <c r="X39" s="159"/>
      <c r="Y39" s="1643" t="str">
        <f>'CARGAR datos'!E30</f>
        <v>-</v>
      </c>
      <c r="Z39" s="1643"/>
      <c r="AA39" s="1643"/>
      <c r="AB39" s="1643"/>
      <c r="AC39" s="1643"/>
      <c r="AD39" s="1643"/>
      <c r="AE39" s="1643"/>
      <c r="AF39" s="1643"/>
      <c r="AG39" s="1643"/>
      <c r="AH39" s="1643"/>
      <c r="AI39" s="1643"/>
      <c r="AJ39" s="1646"/>
      <c r="AK39" s="159"/>
    </row>
    <row r="40" spans="1:37" ht="12.75" customHeight="1" x14ac:dyDescent="0.25">
      <c r="A40" s="160"/>
      <c r="B40" s="159"/>
      <c r="C40" s="159"/>
      <c r="D40" s="159"/>
      <c r="E40" s="159"/>
      <c r="F40" s="159"/>
      <c r="G40" s="159"/>
      <c r="H40" s="159"/>
      <c r="I40" s="159"/>
      <c r="J40" s="159"/>
      <c r="K40" s="159"/>
      <c r="L40" s="159"/>
      <c r="M40" s="159"/>
      <c r="N40" s="159"/>
      <c r="O40" s="159"/>
      <c r="P40" s="159"/>
      <c r="Q40" s="159"/>
      <c r="R40" s="159"/>
      <c r="S40" s="159"/>
      <c r="T40" s="159"/>
      <c r="U40" s="159"/>
      <c r="V40" s="159"/>
      <c r="W40" s="159"/>
      <c r="X40" s="159"/>
      <c r="Y40" s="159"/>
      <c r="Z40" s="159"/>
      <c r="AA40" s="159"/>
      <c r="AB40" s="159"/>
      <c r="AC40" s="159"/>
      <c r="AD40" s="159"/>
      <c r="AE40" s="159"/>
      <c r="AF40" s="159"/>
      <c r="AG40" s="159"/>
      <c r="AH40" s="159"/>
      <c r="AI40" s="159"/>
      <c r="AJ40" s="161"/>
      <c r="AK40" s="159"/>
    </row>
    <row r="41" spans="1:37" ht="12.75" customHeight="1" x14ac:dyDescent="0.25">
      <c r="A41" s="160" t="s">
        <v>289</v>
      </c>
      <c r="B41" s="159"/>
      <c r="C41" s="1643" t="str">
        <f>'CARGAR datos'!E33</f>
        <v>-</v>
      </c>
      <c r="D41" s="1643"/>
      <c r="E41" s="1643"/>
      <c r="F41" s="1643"/>
      <c r="G41" s="1643"/>
      <c r="H41" s="1643"/>
      <c r="I41" s="1643"/>
      <c r="J41" s="1643"/>
      <c r="K41" s="1643"/>
      <c r="L41" s="1643"/>
      <c r="M41" s="1643"/>
      <c r="N41" s="1643"/>
      <c r="O41" s="1643"/>
      <c r="P41" s="1643"/>
      <c r="Q41" s="167" t="s">
        <v>64</v>
      </c>
      <c r="R41" s="1643" t="str">
        <f>'CARGAR datos'!I33</f>
        <v>-</v>
      </c>
      <c r="S41" s="1643"/>
      <c r="T41" s="1643"/>
      <c r="U41" s="1643"/>
      <c r="V41" s="1643"/>
      <c r="W41" s="1643"/>
      <c r="X41" s="1643"/>
      <c r="Y41" s="1643"/>
      <c r="Z41" s="1643"/>
      <c r="AA41" s="1643"/>
      <c r="AB41" s="1643"/>
      <c r="AC41" s="1643"/>
      <c r="AD41" s="1643"/>
      <c r="AE41" s="1643"/>
      <c r="AF41" s="159"/>
      <c r="AG41" s="159"/>
      <c r="AH41" s="159"/>
      <c r="AI41" s="159"/>
      <c r="AJ41" s="161"/>
      <c r="AK41" s="159"/>
    </row>
    <row r="42" spans="1:37" ht="12.75" customHeight="1" x14ac:dyDescent="0.25">
      <c r="A42" s="160"/>
      <c r="B42" s="159"/>
      <c r="C42" s="159"/>
      <c r="D42" s="159"/>
      <c r="E42" s="159"/>
      <c r="F42" s="159"/>
      <c r="G42" s="159"/>
      <c r="H42" s="159"/>
      <c r="I42" s="159"/>
      <c r="J42" s="159"/>
      <c r="K42" s="159"/>
      <c r="L42" s="159"/>
      <c r="M42" s="159"/>
      <c r="N42" s="159"/>
      <c r="O42" s="159"/>
      <c r="P42" s="159"/>
      <c r="Q42" s="159"/>
      <c r="R42" s="159"/>
      <c r="S42" s="159"/>
      <c r="T42" s="159"/>
      <c r="U42" s="159"/>
      <c r="V42" s="159"/>
      <c r="W42" s="159"/>
      <c r="X42" s="159"/>
      <c r="Y42" s="159"/>
      <c r="Z42" s="159"/>
      <c r="AA42" s="159"/>
      <c r="AB42" s="159"/>
      <c r="AC42" s="159"/>
      <c r="AD42" s="159"/>
      <c r="AE42" s="159"/>
      <c r="AF42" s="159"/>
      <c r="AG42" s="159"/>
      <c r="AH42" s="159"/>
      <c r="AI42" s="159"/>
      <c r="AJ42" s="161"/>
      <c r="AK42" s="159"/>
    </row>
    <row r="43" spans="1:37" ht="12.75" customHeight="1" x14ac:dyDescent="0.25">
      <c r="A43" s="160" t="s">
        <v>290</v>
      </c>
      <c r="B43" s="159"/>
      <c r="C43" s="159"/>
      <c r="D43" s="159"/>
      <c r="E43" s="159"/>
      <c r="F43" s="159"/>
      <c r="G43" s="159"/>
      <c r="H43" s="159"/>
      <c r="I43" s="159"/>
      <c r="J43" s="159"/>
      <c r="K43" s="159"/>
      <c r="L43" s="1652" t="str">
        <f>'CARGAR datos'!F55</f>
        <v>-</v>
      </c>
      <c r="M43" s="1652"/>
      <c r="N43" s="1652"/>
      <c r="O43" s="1652"/>
      <c r="P43" s="1652"/>
      <c r="Q43" s="1652"/>
      <c r="R43" s="1652"/>
      <c r="S43" s="1652"/>
      <c r="T43" s="1652"/>
      <c r="U43" s="1652"/>
      <c r="V43" s="1652"/>
      <c r="W43" s="1652"/>
      <c r="X43" s="159" t="s">
        <v>291</v>
      </c>
      <c r="Y43" s="159"/>
      <c r="Z43" s="1652" t="str">
        <f>'CARGAR datos'!H55</f>
        <v>-</v>
      </c>
      <c r="AA43" s="1652"/>
      <c r="AB43" s="1652"/>
      <c r="AC43" s="159" t="s">
        <v>292</v>
      </c>
      <c r="AD43" s="159"/>
      <c r="AE43" s="1652" t="str">
        <f>'CARGAR datos'!J55</f>
        <v>-</v>
      </c>
      <c r="AF43" s="1652"/>
      <c r="AG43" s="1652"/>
      <c r="AH43" s="1652"/>
      <c r="AI43" s="159"/>
      <c r="AJ43" s="161"/>
      <c r="AK43" s="159"/>
    </row>
    <row r="44" spans="1:37" ht="12.75" customHeight="1" thickBot="1" x14ac:dyDescent="0.3">
      <c r="A44" s="163"/>
      <c r="B44" s="164"/>
      <c r="C44" s="164"/>
      <c r="D44" s="164"/>
      <c r="E44" s="164"/>
      <c r="F44" s="164"/>
      <c r="G44" s="164"/>
      <c r="H44" s="164"/>
      <c r="I44" s="164"/>
      <c r="J44" s="164"/>
      <c r="K44" s="164"/>
      <c r="L44" s="164"/>
      <c r="M44" s="164"/>
      <c r="N44" s="164"/>
      <c r="O44" s="164"/>
      <c r="P44" s="164"/>
      <c r="Q44" s="164"/>
      <c r="R44" s="164"/>
      <c r="S44" s="164"/>
      <c r="T44" s="164"/>
      <c r="U44" s="164"/>
      <c r="V44" s="164"/>
      <c r="W44" s="164"/>
      <c r="X44" s="164"/>
      <c r="Y44" s="164"/>
      <c r="Z44" s="164"/>
      <c r="AA44" s="164"/>
      <c r="AB44" s="164"/>
      <c r="AC44" s="164"/>
      <c r="AD44" s="164"/>
      <c r="AE44" s="164"/>
      <c r="AF44" s="164"/>
      <c r="AG44" s="164"/>
      <c r="AH44" s="164"/>
      <c r="AI44" s="164"/>
      <c r="AJ44" s="165"/>
      <c r="AK44" s="159"/>
    </row>
    <row r="45" spans="1:37" ht="12.75" customHeight="1" x14ac:dyDescent="0.25">
      <c r="A45" s="408"/>
      <c r="B45" s="409"/>
      <c r="C45" s="409"/>
      <c r="D45" s="409"/>
      <c r="E45" s="409"/>
      <c r="F45" s="409"/>
      <c r="G45" s="409"/>
      <c r="H45" s="409"/>
      <c r="I45" s="409"/>
      <c r="J45" s="409"/>
      <c r="K45" s="409"/>
      <c r="L45" s="409"/>
      <c r="M45" s="409"/>
      <c r="N45" s="409"/>
      <c r="O45" s="409"/>
      <c r="P45" s="409"/>
      <c r="Q45" s="409"/>
      <c r="R45" s="409"/>
      <c r="S45" s="409"/>
      <c r="T45" s="409"/>
      <c r="U45" s="409"/>
      <c r="V45" s="409"/>
      <c r="W45" s="409"/>
      <c r="X45" s="409"/>
      <c r="Y45" s="409"/>
      <c r="Z45" s="409"/>
      <c r="AA45" s="409"/>
      <c r="AB45" s="409"/>
      <c r="AC45" s="409"/>
      <c r="AD45" s="409"/>
      <c r="AE45" s="409"/>
      <c r="AF45" s="409"/>
      <c r="AG45" s="409"/>
      <c r="AH45" s="409"/>
      <c r="AI45" s="409"/>
      <c r="AJ45" s="410"/>
      <c r="AK45" s="159"/>
    </row>
    <row r="46" spans="1:37" ht="12.75" customHeight="1" x14ac:dyDescent="0.25">
      <c r="A46" s="411"/>
      <c r="B46" s="416" t="s">
        <v>366</v>
      </c>
      <c r="C46" s="389"/>
      <c r="D46" s="389"/>
      <c r="E46" s="389"/>
      <c r="F46" s="389"/>
      <c r="G46" s="389"/>
      <c r="H46" s="389"/>
      <c r="I46" s="389"/>
      <c r="J46" s="389"/>
      <c r="K46" s="389"/>
      <c r="L46" s="389"/>
      <c r="M46" s="389"/>
      <c r="N46" s="389"/>
      <c r="O46" s="389"/>
      <c r="P46" s="389"/>
      <c r="Q46" s="389"/>
      <c r="R46" s="389"/>
      <c r="S46" s="389"/>
      <c r="T46" s="389"/>
      <c r="U46" s="389"/>
      <c r="V46" s="389"/>
      <c r="W46" s="389"/>
      <c r="X46" s="389"/>
      <c r="Y46" s="389"/>
      <c r="Z46" s="389"/>
      <c r="AA46" s="389"/>
      <c r="AB46" s="389"/>
      <c r="AC46" s="389"/>
      <c r="AD46" s="389"/>
      <c r="AE46" s="389"/>
      <c r="AF46" s="389"/>
      <c r="AG46" s="389"/>
      <c r="AH46" s="389"/>
      <c r="AI46" s="389"/>
      <c r="AJ46" s="412"/>
      <c r="AK46" s="159"/>
    </row>
    <row r="47" spans="1:37" ht="12.75" customHeight="1" x14ac:dyDescent="0.25">
      <c r="A47" s="411"/>
      <c r="B47" s="389"/>
      <c r="C47" s="389"/>
      <c r="D47" s="389"/>
      <c r="E47" s="389"/>
      <c r="F47" s="389"/>
      <c r="G47" s="389"/>
      <c r="H47" s="389"/>
      <c r="I47" s="389"/>
      <c r="J47" s="389"/>
      <c r="K47" s="389"/>
      <c r="L47" s="389"/>
      <c r="M47" s="389"/>
      <c r="N47" s="389"/>
      <c r="O47" s="389"/>
      <c r="P47" s="389"/>
      <c r="Q47" s="389"/>
      <c r="R47" s="389"/>
      <c r="S47" s="389"/>
      <c r="T47" s="389"/>
      <c r="U47" s="389"/>
      <c r="V47" s="389"/>
      <c r="W47" s="389"/>
      <c r="X47" s="389"/>
      <c r="Y47" s="389"/>
      <c r="Z47" s="389"/>
      <c r="AA47" s="389"/>
      <c r="AB47" s="389"/>
      <c r="AC47" s="389"/>
      <c r="AD47" s="389"/>
      <c r="AE47" s="389"/>
      <c r="AF47" s="389"/>
      <c r="AG47" s="389"/>
      <c r="AH47" s="389"/>
      <c r="AI47" s="389"/>
      <c r="AJ47" s="412"/>
      <c r="AK47" s="159"/>
    </row>
    <row r="48" spans="1:37" ht="27" customHeight="1" x14ac:dyDescent="0.25">
      <c r="A48" s="417" t="s">
        <v>294</v>
      </c>
      <c r="B48" s="418"/>
      <c r="C48" s="418"/>
      <c r="D48" s="418"/>
      <c r="E48" s="418"/>
      <c r="F48" s="418"/>
      <c r="G48" s="418"/>
      <c r="H48" s="418"/>
      <c r="I48" s="418"/>
      <c r="J48" s="418"/>
      <c r="K48" s="1650" t="str">
        <f>'CARGAR datos'!E47</f>
        <v>-</v>
      </c>
      <c r="L48" s="1650"/>
      <c r="M48" s="1650"/>
      <c r="N48" s="1650"/>
      <c r="O48" s="1650"/>
      <c r="P48" s="419" t="s">
        <v>73</v>
      </c>
      <c r="Q48" s="418"/>
      <c r="R48" s="418"/>
      <c r="S48" s="418"/>
      <c r="T48" s="418"/>
      <c r="U48" s="418" t="s">
        <v>354</v>
      </c>
      <c r="V48" s="418"/>
      <c r="W48" s="418"/>
      <c r="X48" s="418"/>
      <c r="Y48" s="418"/>
      <c r="Z48" s="1651">
        <f>'CARGAR datos'!D65</f>
        <v>8</v>
      </c>
      <c r="AA48" s="1651"/>
      <c r="AB48" s="1651"/>
      <c r="AC48" s="1651"/>
      <c r="AD48" s="1651"/>
      <c r="AE48" s="1651"/>
      <c r="AF48" s="420" t="s">
        <v>355</v>
      </c>
      <c r="AG48" s="418"/>
      <c r="AH48" s="418"/>
      <c r="AI48" s="389"/>
      <c r="AJ48" s="412"/>
      <c r="AK48" s="159"/>
    </row>
    <row r="49" spans="1:37" ht="18" customHeight="1" x14ac:dyDescent="0.25">
      <c r="A49" s="411"/>
      <c r="B49" s="389"/>
      <c r="C49" s="389"/>
      <c r="D49" s="389"/>
      <c r="E49" s="389"/>
      <c r="F49" s="389"/>
      <c r="G49" s="389"/>
      <c r="H49" s="389"/>
      <c r="I49" s="389"/>
      <c r="J49" s="389"/>
      <c r="K49" s="421"/>
      <c r="L49" s="421"/>
      <c r="M49" s="421"/>
      <c r="N49" s="389"/>
      <c r="O49" s="389"/>
      <c r="P49" s="389"/>
      <c r="Q49" s="389"/>
      <c r="R49" s="389"/>
      <c r="S49" s="389"/>
      <c r="T49" s="389"/>
      <c r="U49" s="389"/>
      <c r="V49" s="389"/>
      <c r="W49" s="389"/>
      <c r="X49" s="389"/>
      <c r="Y49" s="389"/>
      <c r="Z49" s="389"/>
      <c r="AA49" s="389"/>
      <c r="AB49" s="389"/>
      <c r="AC49" s="389"/>
      <c r="AD49" s="389"/>
      <c r="AE49" s="389"/>
      <c r="AF49" s="389"/>
      <c r="AG49" s="389"/>
      <c r="AH49" s="389"/>
      <c r="AI49" s="389"/>
      <c r="AJ49" s="412"/>
      <c r="AK49" s="159"/>
    </row>
    <row r="50" spans="1:37" ht="27" customHeight="1" x14ac:dyDescent="0.4">
      <c r="A50" s="417" t="s">
        <v>295</v>
      </c>
      <c r="B50" s="418"/>
      <c r="C50" s="418"/>
      <c r="D50" s="418"/>
      <c r="E50" s="1650" t="str">
        <f>'CARGAR datos'!E50</f>
        <v>-</v>
      </c>
      <c r="F50" s="1650"/>
      <c r="G50" s="418" t="s">
        <v>296</v>
      </c>
      <c r="H50" s="418"/>
      <c r="I50" s="418"/>
      <c r="J50" s="1650" t="str">
        <f>'CARGAR datos'!E52</f>
        <v>-</v>
      </c>
      <c r="K50" s="1650"/>
      <c r="L50" s="418"/>
      <c r="M50" s="418"/>
      <c r="N50" s="418" t="s">
        <v>614</v>
      </c>
      <c r="O50" s="418"/>
      <c r="P50" s="422"/>
      <c r="Q50" s="1650" t="str">
        <f>'CARGAR datos'!I50</f>
        <v>-</v>
      </c>
      <c r="R50" s="1650"/>
      <c r="S50" s="1657" t="s">
        <v>615</v>
      </c>
      <c r="T50" s="1657"/>
      <c r="U50" s="1657"/>
      <c r="V50" s="1657"/>
      <c r="W50" s="1657"/>
      <c r="X50" s="1657"/>
      <c r="Y50" s="1657"/>
      <c r="Z50" s="1650" t="str">
        <f>'CARGAR datos'!I51</f>
        <v>-</v>
      </c>
      <c r="AA50" s="1650"/>
      <c r="AB50" s="418"/>
      <c r="AC50" s="418" t="s">
        <v>616</v>
      </c>
      <c r="AD50" s="418"/>
      <c r="AE50" s="418"/>
      <c r="AF50" s="423"/>
      <c r="AG50" s="389"/>
      <c r="AH50" s="1656" t="str">
        <f>'CARGAR datos'!I52</f>
        <v>-</v>
      </c>
      <c r="AI50" s="1656"/>
      <c r="AJ50" s="424"/>
      <c r="AK50" s="168"/>
    </row>
    <row r="51" spans="1:37" ht="12.75" customHeight="1" x14ac:dyDescent="0.25">
      <c r="A51" s="115" t="s">
        <v>718</v>
      </c>
      <c r="B51" s="389"/>
      <c r="C51" s="389"/>
      <c r="D51" s="389"/>
      <c r="E51" s="389"/>
      <c r="F51" s="389"/>
      <c r="G51" s="389"/>
      <c r="H51" s="389"/>
      <c r="I51" s="389"/>
      <c r="J51" s="389"/>
      <c r="K51" s="389"/>
      <c r="L51" s="389"/>
      <c r="M51" s="389"/>
      <c r="N51" s="389"/>
      <c r="O51" s="389"/>
      <c r="P51" s="389"/>
      <c r="Q51" s="389"/>
      <c r="R51" s="389"/>
      <c r="S51" s="389"/>
      <c r="T51" s="389"/>
      <c r="U51" s="389"/>
      <c r="V51" s="389"/>
      <c r="W51" s="389"/>
      <c r="X51" s="389"/>
      <c r="Y51" s="389"/>
      <c r="Z51" s="389"/>
      <c r="AA51" s="389"/>
      <c r="AB51" s="389"/>
      <c r="AC51" s="389"/>
      <c r="AD51" s="389"/>
      <c r="AE51" s="389"/>
      <c r="AF51" s="389"/>
      <c r="AG51" s="389"/>
      <c r="AH51" s="389"/>
      <c r="AI51" s="389"/>
      <c r="AJ51" s="412"/>
      <c r="AK51" s="159"/>
    </row>
    <row r="52" spans="1:37" ht="12.75" customHeight="1" x14ac:dyDescent="0.25">
      <c r="A52" s="115" t="s">
        <v>603</v>
      </c>
      <c r="B52" s="389"/>
      <c r="C52" s="389"/>
      <c r="D52" s="389"/>
      <c r="E52" s="389"/>
      <c r="F52" s="389"/>
      <c r="G52" s="389"/>
      <c r="H52" s="389"/>
      <c r="I52" s="389"/>
      <c r="J52" s="389"/>
      <c r="K52" s="389"/>
      <c r="L52" s="389"/>
      <c r="M52" s="389"/>
      <c r="N52" s="389"/>
      <c r="O52" s="389"/>
      <c r="P52" s="389"/>
      <c r="Q52" s="389"/>
      <c r="R52" s="389"/>
      <c r="S52" s="389"/>
      <c r="T52" s="389"/>
      <c r="U52" s="389"/>
      <c r="V52" s="389"/>
      <c r="W52" s="389"/>
      <c r="X52" s="389"/>
      <c r="Y52" s="389"/>
      <c r="Z52" s="389"/>
      <c r="AA52" s="389"/>
      <c r="AB52" s="389"/>
      <c r="AC52" s="389"/>
      <c r="AD52" s="389"/>
      <c r="AE52" s="389"/>
      <c r="AF52" s="389"/>
      <c r="AG52" s="389"/>
      <c r="AH52" s="389"/>
      <c r="AI52" s="389"/>
      <c r="AJ52" s="412"/>
      <c r="AK52" s="159"/>
    </row>
    <row r="53" spans="1:37" ht="12.75" customHeight="1" x14ac:dyDescent="0.25">
      <c r="A53" s="115" t="s">
        <v>604</v>
      </c>
      <c r="B53" s="389"/>
      <c r="C53" s="389"/>
      <c r="D53" s="389"/>
      <c r="E53" s="389"/>
      <c r="F53" s="389"/>
      <c r="G53" s="389"/>
      <c r="H53" s="389"/>
      <c r="I53" s="389"/>
      <c r="J53" s="389"/>
      <c r="K53" s="389"/>
      <c r="L53" s="389"/>
      <c r="M53" s="389"/>
      <c r="N53" s="389"/>
      <c r="O53" s="389"/>
      <c r="P53" s="389"/>
      <c r="Q53" s="389"/>
      <c r="R53" s="389"/>
      <c r="S53" s="389"/>
      <c r="T53" s="389"/>
      <c r="U53" s="389"/>
      <c r="V53" s="389"/>
      <c r="W53" s="389"/>
      <c r="X53" s="389"/>
      <c r="Y53" s="389"/>
      <c r="Z53" s="389"/>
      <c r="AA53" s="389"/>
      <c r="AB53" s="389"/>
      <c r="AC53" s="389"/>
      <c r="AD53" s="389"/>
      <c r="AE53" s="389"/>
      <c r="AF53" s="389"/>
      <c r="AG53" s="389"/>
      <c r="AH53" s="389"/>
      <c r="AI53" s="389"/>
      <c r="AJ53" s="412"/>
      <c r="AK53" s="159"/>
    </row>
    <row r="54" spans="1:37" ht="12.75" customHeight="1" x14ac:dyDescent="0.25">
      <c r="A54" s="411" t="s">
        <v>300</v>
      </c>
      <c r="B54" s="389"/>
      <c r="C54" s="389"/>
      <c r="D54" s="389"/>
      <c r="E54" s="389"/>
      <c r="F54" s="1653" t="str">
        <f>'CARGAR datos'!C54</f>
        <v>-</v>
      </c>
      <c r="G54" s="1653"/>
      <c r="H54" s="1653"/>
      <c r="I54" s="1653"/>
      <c r="J54" s="1653"/>
      <c r="K54" s="1653"/>
      <c r="L54" s="1653"/>
      <c r="M54" s="1653"/>
      <c r="N54" s="1653"/>
      <c r="O54" s="1653"/>
      <c r="P54" s="1653"/>
      <c r="Q54" s="1653"/>
      <c r="R54" s="1653"/>
      <c r="S54" s="1653"/>
      <c r="T54" s="1653"/>
      <c r="U54" s="1653"/>
      <c r="V54" s="1653"/>
      <c r="W54" s="1653"/>
      <c r="X54" s="1653"/>
      <c r="Y54" s="1653"/>
      <c r="Z54" s="1653"/>
      <c r="AA54" s="1653"/>
      <c r="AB54" s="1653"/>
      <c r="AC54" s="1653"/>
      <c r="AD54" s="1653"/>
      <c r="AE54" s="1653"/>
      <c r="AF54" s="1653"/>
      <c r="AG54" s="1653"/>
      <c r="AH54" s="1653"/>
      <c r="AI54" s="1653"/>
      <c r="AJ54" s="391"/>
      <c r="AK54" s="159"/>
    </row>
    <row r="55" spans="1:37" ht="12.75" customHeight="1" x14ac:dyDescent="0.25">
      <c r="A55" s="411"/>
      <c r="B55" s="389"/>
      <c r="C55" s="389"/>
      <c r="D55" s="389"/>
      <c r="E55" s="389"/>
      <c r="F55" s="1653"/>
      <c r="G55" s="1653"/>
      <c r="H55" s="1653"/>
      <c r="I55" s="1653"/>
      <c r="J55" s="1653"/>
      <c r="K55" s="1653"/>
      <c r="L55" s="1653"/>
      <c r="M55" s="1653"/>
      <c r="N55" s="1653"/>
      <c r="O55" s="1653"/>
      <c r="P55" s="1653"/>
      <c r="Q55" s="1653"/>
      <c r="R55" s="1653"/>
      <c r="S55" s="1653"/>
      <c r="T55" s="1653"/>
      <c r="U55" s="1653"/>
      <c r="V55" s="1653"/>
      <c r="W55" s="1653"/>
      <c r="X55" s="1653"/>
      <c r="Y55" s="1653"/>
      <c r="Z55" s="1653"/>
      <c r="AA55" s="1653"/>
      <c r="AB55" s="1653"/>
      <c r="AC55" s="1653"/>
      <c r="AD55" s="1653"/>
      <c r="AE55" s="1653"/>
      <c r="AF55" s="1653"/>
      <c r="AG55" s="1653"/>
      <c r="AH55" s="1653"/>
      <c r="AI55" s="1653"/>
      <c r="AJ55" s="425"/>
      <c r="AK55" s="159"/>
    </row>
    <row r="56" spans="1:37" ht="12.75" customHeight="1" x14ac:dyDescent="0.25">
      <c r="A56" s="411"/>
      <c r="B56" s="389"/>
      <c r="C56" s="389"/>
      <c r="D56" s="389"/>
      <c r="E56" s="389"/>
      <c r="F56" s="1654"/>
      <c r="G56" s="1654"/>
      <c r="H56" s="1654"/>
      <c r="I56" s="1654"/>
      <c r="J56" s="1654"/>
      <c r="K56" s="1654"/>
      <c r="L56" s="1654"/>
      <c r="M56" s="1654"/>
      <c r="N56" s="1654"/>
      <c r="O56" s="1654"/>
      <c r="P56" s="1654"/>
      <c r="Q56" s="1654"/>
      <c r="R56" s="1654"/>
      <c r="S56" s="1654"/>
      <c r="T56" s="1654"/>
      <c r="U56" s="1654"/>
      <c r="V56" s="1654"/>
      <c r="W56" s="1654"/>
      <c r="X56" s="1654"/>
      <c r="Y56" s="1654"/>
      <c r="Z56" s="1654"/>
      <c r="AA56" s="1654"/>
      <c r="AB56" s="1654"/>
      <c r="AC56" s="1654"/>
      <c r="AD56" s="1654"/>
      <c r="AE56" s="1654"/>
      <c r="AF56" s="1654"/>
      <c r="AG56" s="1654"/>
      <c r="AH56" s="1654"/>
      <c r="AI56" s="1654"/>
      <c r="AJ56" s="1655"/>
      <c r="AK56" s="159"/>
    </row>
    <row r="57" spans="1:37" ht="12.75" customHeight="1" x14ac:dyDescent="0.25">
      <c r="A57" s="426"/>
      <c r="B57" s="390"/>
      <c r="C57" s="390"/>
      <c r="D57" s="390"/>
      <c r="E57" s="390"/>
      <c r="F57" s="390"/>
      <c r="G57" s="390"/>
      <c r="H57" s="390"/>
      <c r="I57" s="390"/>
      <c r="J57" s="390"/>
      <c r="K57" s="390"/>
      <c r="L57" s="390"/>
      <c r="M57" s="390"/>
      <c r="N57" s="390"/>
      <c r="O57" s="390"/>
      <c r="P57" s="390"/>
      <c r="Q57" s="390"/>
      <c r="R57" s="390"/>
      <c r="S57" s="390"/>
      <c r="T57" s="390"/>
      <c r="U57" s="390"/>
      <c r="V57" s="390"/>
      <c r="W57" s="390"/>
      <c r="X57" s="390"/>
      <c r="Y57" s="390"/>
      <c r="Z57" s="390"/>
      <c r="AA57" s="390"/>
      <c r="AB57" s="390"/>
      <c r="AC57" s="390"/>
      <c r="AD57" s="390"/>
      <c r="AE57" s="390"/>
      <c r="AF57" s="390"/>
      <c r="AG57" s="390"/>
      <c r="AH57" s="390"/>
      <c r="AI57" s="390"/>
      <c r="AJ57" s="391"/>
      <c r="AK57" s="159"/>
    </row>
    <row r="58" spans="1:37" ht="12.75" customHeight="1" thickBot="1" x14ac:dyDescent="0.3">
      <c r="A58" s="427"/>
      <c r="B58" s="392"/>
      <c r="C58" s="392"/>
      <c r="D58" s="392"/>
      <c r="E58" s="392"/>
      <c r="F58" s="392"/>
      <c r="G58" s="392"/>
      <c r="H58" s="392"/>
      <c r="I58" s="392"/>
      <c r="J58" s="392"/>
      <c r="K58" s="392"/>
      <c r="L58" s="392"/>
      <c r="M58" s="392"/>
      <c r="N58" s="392"/>
      <c r="O58" s="392"/>
      <c r="P58" s="392"/>
      <c r="Q58" s="392"/>
      <c r="R58" s="392"/>
      <c r="S58" s="392"/>
      <c r="T58" s="392"/>
      <c r="U58" s="392"/>
      <c r="V58" s="392"/>
      <c r="W58" s="392"/>
      <c r="X58" s="392"/>
      <c r="Y58" s="392"/>
      <c r="Z58" s="392"/>
      <c r="AA58" s="392"/>
      <c r="AB58" s="392"/>
      <c r="AC58" s="392"/>
      <c r="AD58" s="392"/>
      <c r="AE58" s="392"/>
      <c r="AF58" s="392"/>
      <c r="AG58" s="392"/>
      <c r="AH58" s="392"/>
      <c r="AI58" s="392"/>
      <c r="AJ58" s="393"/>
      <c r="AK58" s="159"/>
    </row>
    <row r="59" spans="1:37" ht="12.75" customHeight="1" x14ac:dyDescent="0.25">
      <c r="A59" s="1658" t="s">
        <v>301</v>
      </c>
      <c r="B59" s="1659"/>
      <c r="C59" s="1659"/>
      <c r="D59" s="1659"/>
      <c r="E59" s="1659"/>
      <c r="F59" s="1659"/>
      <c r="G59" s="1659"/>
      <c r="H59" s="1659"/>
      <c r="I59" s="1660"/>
      <c r="J59" s="1658" t="s">
        <v>302</v>
      </c>
      <c r="K59" s="1659"/>
      <c r="L59" s="1659"/>
      <c r="M59" s="1659"/>
      <c r="N59" s="1659"/>
      <c r="O59" s="1659"/>
      <c r="P59" s="1659"/>
      <c r="Q59" s="1659"/>
      <c r="R59" s="1660"/>
      <c r="S59" s="1658" t="s">
        <v>304</v>
      </c>
      <c r="T59" s="1659"/>
      <c r="U59" s="1659"/>
      <c r="V59" s="1659"/>
      <c r="W59" s="1659"/>
      <c r="X59" s="1659"/>
      <c r="Y59" s="1659"/>
      <c r="Z59" s="1659"/>
      <c r="AA59" s="1660"/>
      <c r="AB59" s="1658" t="s">
        <v>303</v>
      </c>
      <c r="AC59" s="1659"/>
      <c r="AD59" s="1659"/>
      <c r="AE59" s="1659"/>
      <c r="AF59" s="1659"/>
      <c r="AG59" s="1659"/>
      <c r="AH59" s="1659"/>
      <c r="AI59" s="1659"/>
      <c r="AJ59" s="1660"/>
      <c r="AK59" s="159"/>
    </row>
    <row r="60" spans="1:37" ht="12.75" customHeight="1" x14ac:dyDescent="0.25">
      <c r="A60" s="1661"/>
      <c r="B60" s="1652"/>
      <c r="C60" s="1652"/>
      <c r="D60" s="1652"/>
      <c r="E60" s="1652"/>
      <c r="F60" s="1652"/>
      <c r="G60" s="1652"/>
      <c r="H60" s="1652"/>
      <c r="I60" s="1662"/>
      <c r="J60" s="1661"/>
      <c r="K60" s="1652"/>
      <c r="L60" s="1652"/>
      <c r="M60" s="1652"/>
      <c r="N60" s="1652"/>
      <c r="O60" s="1652"/>
      <c r="P60" s="1652"/>
      <c r="Q60" s="1652"/>
      <c r="R60" s="1662"/>
      <c r="S60" s="1661"/>
      <c r="T60" s="1652"/>
      <c r="U60" s="1652"/>
      <c r="V60" s="1652"/>
      <c r="W60" s="1652"/>
      <c r="X60" s="1652"/>
      <c r="Y60" s="1652"/>
      <c r="Z60" s="1652"/>
      <c r="AA60" s="1662"/>
      <c r="AB60" s="1661"/>
      <c r="AC60" s="1652"/>
      <c r="AD60" s="1652"/>
      <c r="AE60" s="1652"/>
      <c r="AF60" s="1652"/>
      <c r="AG60" s="1652"/>
      <c r="AH60" s="1652"/>
      <c r="AI60" s="1652"/>
      <c r="AJ60" s="1662"/>
      <c r="AK60" s="159"/>
    </row>
    <row r="61" spans="1:37" ht="12.75" customHeight="1" x14ac:dyDescent="0.25">
      <c r="A61" s="1667">
        <f>'CARGAR datos'!I10</f>
        <v>0</v>
      </c>
      <c r="B61" s="1668"/>
      <c r="C61" s="1668"/>
      <c r="D61" s="1668"/>
      <c r="E61" s="1668"/>
      <c r="F61" s="1668"/>
      <c r="G61" s="1668"/>
      <c r="H61" s="1668"/>
      <c r="I61" s="1669"/>
      <c r="J61" s="1667">
        <f>'CARGAR datos'!L10</f>
        <v>0</v>
      </c>
      <c r="K61" s="1668"/>
      <c r="L61" s="1668"/>
      <c r="M61" s="1668"/>
      <c r="N61" s="1668"/>
      <c r="O61" s="1668"/>
      <c r="P61" s="1668"/>
      <c r="Q61" s="1668"/>
      <c r="R61" s="1669"/>
      <c r="S61" s="160"/>
      <c r="T61" s="159"/>
      <c r="U61" s="159"/>
      <c r="V61" s="159"/>
      <c r="W61" s="159"/>
      <c r="X61" s="159"/>
      <c r="Y61" s="159"/>
      <c r="Z61" s="159"/>
      <c r="AA61" s="161"/>
      <c r="AB61" s="160"/>
      <c r="AC61" s="159"/>
      <c r="AD61" s="159"/>
      <c r="AE61" s="159"/>
      <c r="AF61" s="159"/>
      <c r="AG61" s="159"/>
      <c r="AH61" s="159"/>
      <c r="AI61" s="159"/>
      <c r="AJ61" s="161"/>
      <c r="AK61" s="159"/>
    </row>
    <row r="62" spans="1:37" ht="12.75" customHeight="1" x14ac:dyDescent="0.25">
      <c r="A62" s="1667"/>
      <c r="B62" s="1668"/>
      <c r="C62" s="1668"/>
      <c r="D62" s="1668"/>
      <c r="E62" s="1668"/>
      <c r="F62" s="1668"/>
      <c r="G62" s="1668"/>
      <c r="H62" s="1668"/>
      <c r="I62" s="1669"/>
      <c r="J62" s="1667"/>
      <c r="K62" s="1668"/>
      <c r="L62" s="1668"/>
      <c r="M62" s="1668"/>
      <c r="N62" s="1668"/>
      <c r="O62" s="1668"/>
      <c r="P62" s="1668"/>
      <c r="Q62" s="1668"/>
      <c r="R62" s="1669"/>
      <c r="S62" s="160"/>
      <c r="T62" s="159"/>
      <c r="U62" s="159"/>
      <c r="V62" s="159"/>
      <c r="W62" s="159"/>
      <c r="X62" s="159"/>
      <c r="Y62" s="159"/>
      <c r="Z62" s="159"/>
      <c r="AA62" s="161"/>
      <c r="AB62" s="160"/>
      <c r="AC62" s="159"/>
      <c r="AD62" s="159"/>
      <c r="AE62" s="159"/>
      <c r="AF62" s="159"/>
      <c r="AG62" s="159"/>
      <c r="AH62" s="159"/>
      <c r="AI62" s="159"/>
      <c r="AJ62" s="161"/>
      <c r="AK62" s="159"/>
    </row>
    <row r="63" spans="1:37" ht="12.75" customHeight="1" x14ac:dyDescent="0.25">
      <c r="A63" s="1667"/>
      <c r="B63" s="1668"/>
      <c r="C63" s="1668"/>
      <c r="D63" s="1668"/>
      <c r="E63" s="1668"/>
      <c r="F63" s="1668"/>
      <c r="G63" s="1668"/>
      <c r="H63" s="1668"/>
      <c r="I63" s="1669"/>
      <c r="J63" s="1667"/>
      <c r="K63" s="1668"/>
      <c r="L63" s="1668"/>
      <c r="M63" s="1668"/>
      <c r="N63" s="1668"/>
      <c r="O63" s="1668"/>
      <c r="P63" s="1668"/>
      <c r="Q63" s="1668"/>
      <c r="R63" s="1669"/>
      <c r="S63" s="160"/>
      <c r="T63" s="159"/>
      <c r="U63" s="159"/>
      <c r="V63" s="159"/>
      <c r="W63" s="159"/>
      <c r="X63" s="159"/>
      <c r="Y63" s="159"/>
      <c r="Z63" s="159"/>
      <c r="AA63" s="161"/>
      <c r="AB63" s="160"/>
      <c r="AC63" s="159"/>
      <c r="AD63" s="159"/>
      <c r="AE63" s="159"/>
      <c r="AF63" s="159"/>
      <c r="AG63" s="159"/>
      <c r="AH63" s="159"/>
      <c r="AI63" s="159"/>
      <c r="AJ63" s="161"/>
      <c r="AK63" s="159"/>
    </row>
    <row r="64" spans="1:37" ht="12.75" customHeight="1" x14ac:dyDescent="0.25">
      <c r="A64" s="1667"/>
      <c r="B64" s="1668"/>
      <c r="C64" s="1668"/>
      <c r="D64" s="1668"/>
      <c r="E64" s="1668"/>
      <c r="F64" s="1668"/>
      <c r="G64" s="1668"/>
      <c r="H64" s="1668"/>
      <c r="I64" s="1669"/>
      <c r="J64" s="1667"/>
      <c r="K64" s="1668"/>
      <c r="L64" s="1668"/>
      <c r="M64" s="1668"/>
      <c r="N64" s="1668"/>
      <c r="O64" s="1668"/>
      <c r="P64" s="1668"/>
      <c r="Q64" s="1668"/>
      <c r="R64" s="1669"/>
      <c r="S64" s="160"/>
      <c r="T64" s="159"/>
      <c r="U64" s="159"/>
      <c r="V64" s="159"/>
      <c r="W64" s="159"/>
      <c r="X64" s="159"/>
      <c r="Y64" s="159"/>
      <c r="Z64" s="159"/>
      <c r="AA64" s="161"/>
      <c r="AB64" s="160"/>
      <c r="AC64" s="159"/>
      <c r="AD64" s="159"/>
      <c r="AE64" s="159"/>
      <c r="AF64" s="159"/>
      <c r="AG64" s="159"/>
      <c r="AH64" s="159"/>
      <c r="AI64" s="159"/>
      <c r="AJ64" s="161"/>
      <c r="AK64" s="159"/>
    </row>
    <row r="65" spans="1:37" ht="12.75" customHeight="1" x14ac:dyDescent="0.25">
      <c r="A65" s="1667"/>
      <c r="B65" s="1668"/>
      <c r="C65" s="1668"/>
      <c r="D65" s="1668"/>
      <c r="E65" s="1668"/>
      <c r="F65" s="1668"/>
      <c r="G65" s="1668"/>
      <c r="H65" s="1668"/>
      <c r="I65" s="1669"/>
      <c r="J65" s="1667"/>
      <c r="K65" s="1668"/>
      <c r="L65" s="1668"/>
      <c r="M65" s="1668"/>
      <c r="N65" s="1668"/>
      <c r="O65" s="1668"/>
      <c r="P65" s="1668"/>
      <c r="Q65" s="1668"/>
      <c r="R65" s="1669"/>
      <c r="S65" s="160"/>
      <c r="T65" s="159"/>
      <c r="U65" s="159"/>
      <c r="V65" s="159"/>
      <c r="W65" s="159"/>
      <c r="X65" s="159"/>
      <c r="Y65" s="159"/>
      <c r="Z65" s="159"/>
      <c r="AA65" s="161"/>
      <c r="AB65" s="160"/>
      <c r="AC65" s="159"/>
      <c r="AD65" s="159"/>
      <c r="AE65" s="159"/>
      <c r="AF65" s="159"/>
      <c r="AG65" s="159"/>
      <c r="AH65" s="159"/>
      <c r="AI65" s="159"/>
      <c r="AJ65" s="161"/>
      <c r="AK65" s="159"/>
    </row>
    <row r="66" spans="1:37" ht="12.75" customHeight="1" x14ac:dyDescent="0.25">
      <c r="A66" s="1670" t="str">
        <f>'CARGAR datos'!E19</f>
        <v>-</v>
      </c>
      <c r="B66" s="1664"/>
      <c r="C66" s="1664"/>
      <c r="D66" s="1664"/>
      <c r="E66" s="1664"/>
      <c r="F66" s="1664"/>
      <c r="G66" s="1664"/>
      <c r="H66" s="1664"/>
      <c r="I66" s="1666"/>
      <c r="J66" s="1665" t="str">
        <f>'CARGAR datos'!E8</f>
        <v>-</v>
      </c>
      <c r="K66" s="1664"/>
      <c r="L66" s="1664"/>
      <c r="M66" s="1664"/>
      <c r="N66" s="1664"/>
      <c r="O66" s="1664"/>
      <c r="P66" s="1664"/>
      <c r="Q66" s="1664"/>
      <c r="R66" s="1666"/>
      <c r="S66" s="160"/>
      <c r="T66" s="159"/>
      <c r="U66" s="159"/>
      <c r="V66" s="159"/>
      <c r="W66" s="159"/>
      <c r="X66" s="159"/>
      <c r="Y66" s="159"/>
      <c r="Z66" s="159"/>
      <c r="AA66" s="161"/>
      <c r="AB66" s="160"/>
      <c r="AC66" s="159"/>
      <c r="AD66" s="159"/>
      <c r="AE66" s="159"/>
      <c r="AF66" s="159"/>
      <c r="AG66" s="159"/>
      <c r="AH66" s="159"/>
      <c r="AI66" s="159"/>
      <c r="AJ66" s="161"/>
      <c r="AK66" s="159"/>
    </row>
    <row r="67" spans="1:37" ht="12.75" customHeight="1" x14ac:dyDescent="0.25">
      <c r="A67" s="160"/>
      <c r="B67" s="159"/>
      <c r="C67" s="1664" t="str">
        <f>'CARGAR datos'!E25</f>
        <v>-</v>
      </c>
      <c r="D67" s="1664"/>
      <c r="E67" s="1664"/>
      <c r="F67" s="1664"/>
      <c r="G67" s="1664"/>
      <c r="H67" s="159"/>
      <c r="I67" s="161"/>
      <c r="J67" s="160"/>
      <c r="K67" s="1664" t="str">
        <f>'CARGAR datos'!E10</f>
        <v>-</v>
      </c>
      <c r="L67" s="1664"/>
      <c r="M67" s="1664"/>
      <c r="N67" s="1664"/>
      <c r="O67" s="1664"/>
      <c r="P67" s="1664"/>
      <c r="Q67" s="1664"/>
      <c r="R67" s="161"/>
      <c r="S67" s="160"/>
      <c r="T67" s="159"/>
      <c r="U67" s="159"/>
      <c r="V67" s="159"/>
      <c r="W67" s="159"/>
      <c r="X67" s="159"/>
      <c r="Y67" s="159"/>
      <c r="Z67" s="159"/>
      <c r="AA67" s="161"/>
      <c r="AB67" s="160"/>
      <c r="AC67" s="159"/>
      <c r="AD67" s="159"/>
      <c r="AE67" s="159"/>
      <c r="AF67" s="159"/>
      <c r="AG67" s="159"/>
      <c r="AH67" s="159"/>
      <c r="AI67" s="159"/>
      <c r="AJ67" s="161"/>
      <c r="AK67" s="159"/>
    </row>
    <row r="68" spans="1:37" ht="12.75" customHeight="1" thickBot="1" x14ac:dyDescent="0.3">
      <c r="A68" s="163"/>
      <c r="B68" s="226" t="s">
        <v>305</v>
      </c>
      <c r="C68" s="164"/>
      <c r="D68" s="164"/>
      <c r="E68" s="1249">
        <f>'CARGAR datos'!Z25</f>
        <v>46204</v>
      </c>
      <c r="F68" s="1249"/>
      <c r="G68" s="1249"/>
      <c r="H68" s="1249"/>
      <c r="I68" s="165"/>
      <c r="J68" s="163"/>
      <c r="K68" s="226" t="s">
        <v>305</v>
      </c>
      <c r="L68" s="164"/>
      <c r="M68" s="164"/>
      <c r="N68" s="1249">
        <f>'CARGAR datos'!Z25</f>
        <v>46204</v>
      </c>
      <c r="O68" s="1249"/>
      <c r="P68" s="1249"/>
      <c r="Q68" s="1249"/>
      <c r="R68" s="165"/>
      <c r="S68" s="163"/>
      <c r="T68" s="226" t="s">
        <v>305</v>
      </c>
      <c r="U68" s="164"/>
      <c r="V68" s="164"/>
      <c r="W68" s="1663"/>
      <c r="X68" s="1663"/>
      <c r="Y68" s="1663"/>
      <c r="Z68" s="1663"/>
      <c r="AA68" s="165"/>
      <c r="AB68" s="163"/>
      <c r="AC68" s="226" t="s">
        <v>305</v>
      </c>
      <c r="AD68" s="164"/>
      <c r="AE68" s="164"/>
      <c r="AF68" s="1663"/>
      <c r="AG68" s="1663"/>
      <c r="AH68" s="1663"/>
      <c r="AI68" s="1663"/>
      <c r="AJ68" s="165"/>
      <c r="AK68" s="159"/>
    </row>
    <row r="69" spans="1:37" x14ac:dyDescent="0.25">
      <c r="A69" s="159"/>
      <c r="B69" s="159"/>
      <c r="C69" s="159"/>
      <c r="D69" s="159"/>
      <c r="E69" s="159"/>
      <c r="F69" s="159"/>
      <c r="G69" s="159"/>
      <c r="H69" s="159"/>
      <c r="I69" s="159"/>
      <c r="J69" s="159"/>
      <c r="K69" s="159"/>
      <c r="L69" s="159"/>
      <c r="M69" s="159"/>
      <c r="N69" s="159"/>
      <c r="O69" s="159"/>
      <c r="P69" s="159"/>
      <c r="Q69" s="159"/>
      <c r="R69" s="159"/>
      <c r="S69" s="159"/>
      <c r="T69" s="159"/>
      <c r="U69" s="159"/>
      <c r="V69" s="159"/>
      <c r="W69" s="159"/>
      <c r="X69" s="159"/>
      <c r="Y69" s="159"/>
      <c r="Z69" s="159"/>
      <c r="AA69" s="159"/>
      <c r="AB69" s="159"/>
      <c r="AC69" s="159"/>
      <c r="AD69" s="159"/>
      <c r="AE69" s="159"/>
      <c r="AF69" s="159"/>
      <c r="AG69" s="159"/>
      <c r="AH69" s="159"/>
      <c r="AI69" s="159"/>
      <c r="AJ69" s="159"/>
      <c r="AK69" s="159"/>
    </row>
  </sheetData>
  <sheetProtection algorithmName="SHA-512" hashValue="87qjw5AVVZ+kLO0bkaeZWB6RRIOhUIsAb5GH9EudDF8tOPHFsUj6TgJaxcWycxIv2XcTt5+L+/hWczwAkZMLog==" saltValue="gQxMPUeHtk5AD1XULetCSg==" spinCount="100000" sheet="1" scenarios="1" selectLockedCells="1"/>
  <mergeCells count="66">
    <mergeCell ref="J66:R66"/>
    <mergeCell ref="J61:R65"/>
    <mergeCell ref="A66:I66"/>
    <mergeCell ref="A61:I65"/>
    <mergeCell ref="W68:Z68"/>
    <mergeCell ref="AF68:AI68"/>
    <mergeCell ref="C67:G67"/>
    <mergeCell ref="K67:Q67"/>
    <mergeCell ref="E68:H68"/>
    <mergeCell ref="N68:Q68"/>
    <mergeCell ref="F54:AI55"/>
    <mergeCell ref="F56:AJ56"/>
    <mergeCell ref="AH50:AI50"/>
    <mergeCell ref="S50:Y50"/>
    <mergeCell ref="A59:I60"/>
    <mergeCell ref="J59:R60"/>
    <mergeCell ref="S59:AA60"/>
    <mergeCell ref="AB59:AJ60"/>
    <mergeCell ref="E50:F50"/>
    <mergeCell ref="J50:K50"/>
    <mergeCell ref="Q50:R50"/>
    <mergeCell ref="Z50:AA50"/>
    <mergeCell ref="F32:N32"/>
    <mergeCell ref="T32:X32"/>
    <mergeCell ref="AC32:AJ32"/>
    <mergeCell ref="Y39:AJ39"/>
    <mergeCell ref="K48:O48"/>
    <mergeCell ref="Z48:AE48"/>
    <mergeCell ref="C41:P41"/>
    <mergeCell ref="R41:AE41"/>
    <mergeCell ref="L43:W43"/>
    <mergeCell ref="Z43:AB43"/>
    <mergeCell ref="AE43:AH43"/>
    <mergeCell ref="C39:D39"/>
    <mergeCell ref="G39:H39"/>
    <mergeCell ref="K39:L39"/>
    <mergeCell ref="O39:P39"/>
    <mergeCell ref="S39:V39"/>
    <mergeCell ref="A23:Y23"/>
    <mergeCell ref="H30:R30"/>
    <mergeCell ref="T30:Y30"/>
    <mergeCell ref="AB30:AC30"/>
    <mergeCell ref="AF30:AG30"/>
    <mergeCell ref="N17:X17"/>
    <mergeCell ref="Z17:AB17"/>
    <mergeCell ref="AE17:AF17"/>
    <mergeCell ref="AI17:AJ17"/>
    <mergeCell ref="G19:M19"/>
    <mergeCell ref="S19:U19"/>
    <mergeCell ref="Z19:AJ19"/>
    <mergeCell ref="A34:C34"/>
    <mergeCell ref="D34:V34"/>
    <mergeCell ref="A1:I11"/>
    <mergeCell ref="J1:S1"/>
    <mergeCell ref="T1:AJ1"/>
    <mergeCell ref="J2:AJ5"/>
    <mergeCell ref="J6:AJ8"/>
    <mergeCell ref="J9:AJ11"/>
    <mergeCell ref="G28:T28"/>
    <mergeCell ref="U28:X28"/>
    <mergeCell ref="Y28:AJ28"/>
    <mergeCell ref="F13:S13"/>
    <mergeCell ref="X13:AC13"/>
    <mergeCell ref="I15:U15"/>
    <mergeCell ref="Z15:AD15"/>
    <mergeCell ref="D17:F17"/>
  </mergeCells>
  <conditionalFormatting sqref="E68">
    <cfRule type="cellIs" dxfId="27" priority="1" stopIfTrue="1" operator="equal">
      <formula>0</formula>
    </cfRule>
  </conditionalFormatting>
  <conditionalFormatting sqref="F13:S13 I15 Z15:AD15 D17:F17 N17 AE17:AF17 AI17:AJ17 G19 S19 Z19:AK19 G28 Y28 H30 T30 AB30:AC30 AF30:AG30 D32:F33 Q32:T33 AC32:AC33 C39:D39 G39:H39 K39:L39 O39:P39 S39:V39 Y39:AJ39 C41:P41 R41:AE41 L43 Z43 AE43 K48:O48 Z48 E50:F50 J50:K50 Q50:S50 Z50 AF50:AI50 A66 J66 C67:G67 K67:Q67">
    <cfRule type="cellIs" dxfId="26" priority="8" stopIfTrue="1" operator="equal">
      <formula>0</formula>
    </cfRule>
  </conditionalFormatting>
  <conditionalFormatting sqref="N68">
    <cfRule type="cellIs" dxfId="25" priority="2" stopIfTrue="1" operator="equal">
      <formula>0</formula>
    </cfRule>
  </conditionalFormatting>
  <conditionalFormatting sqref="X13">
    <cfRule type="cellIs" dxfId="24" priority="6" stopIfTrue="1" operator="equal">
      <formula>0</formula>
    </cfRule>
  </conditionalFormatting>
  <conditionalFormatting sqref="Z17">
    <cfRule type="cellIs" dxfId="23" priority="7" stopIfTrue="1" operator="equal">
      <formula>0</formula>
    </cfRule>
  </conditionalFormatting>
  <printOptions horizontalCentered="1" verticalCentered="1"/>
  <pageMargins left="0.55118110236220474" right="0.39370078740157483" top="0.19685039370078741" bottom="0" header="0" footer="0"/>
  <pageSetup paperSize="9" scale="93"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CAB2D-9522-4EFB-AD92-F88C60A3E212}">
  <sheetPr>
    <tabColor theme="7" tint="0.59999389629810485"/>
  </sheetPr>
  <dimension ref="A1:AW754"/>
  <sheetViews>
    <sheetView showGridLines="0" showRowColHeaders="0" showZeros="0" topLeftCell="A38" zoomScaleNormal="100" workbookViewId="0">
      <selection activeCell="V31" sqref="V31"/>
    </sheetView>
  </sheetViews>
  <sheetFormatPr baseColWidth="10" defaultRowHeight="15" x14ac:dyDescent="0.25"/>
  <cols>
    <col min="1" max="13" width="5.7109375" customWidth="1"/>
    <col min="14" max="14" width="5" customWidth="1"/>
    <col min="15" max="52" width="5.7109375" customWidth="1"/>
  </cols>
  <sheetData>
    <row r="1" spans="1:49" x14ac:dyDescent="0.25">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row>
    <row r="2" spans="1:49" ht="18.75" x14ac:dyDescent="0.3">
      <c r="A2" s="12"/>
      <c r="B2" s="12"/>
      <c r="C2" s="12"/>
      <c r="D2" s="12"/>
      <c r="E2" s="12"/>
      <c r="F2" s="12"/>
      <c r="G2" s="12"/>
      <c r="H2" s="12"/>
      <c r="I2" s="12"/>
      <c r="J2" s="12"/>
      <c r="K2" s="12"/>
      <c r="L2" s="12"/>
      <c r="M2" s="12"/>
      <c r="N2" s="12"/>
      <c r="O2" s="695"/>
      <c r="R2" s="696" t="s">
        <v>959</v>
      </c>
      <c r="S2" s="695"/>
      <c r="T2" s="695"/>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row>
    <row r="3" spans="1:49" ht="18.75" x14ac:dyDescent="0.3">
      <c r="A3" s="12"/>
      <c r="B3" s="12"/>
      <c r="C3" s="12"/>
      <c r="D3" s="12"/>
      <c r="E3" s="12"/>
      <c r="F3" s="12"/>
      <c r="G3" s="12"/>
      <c r="H3" s="12"/>
      <c r="I3" s="12"/>
      <c r="J3" s="12"/>
      <c r="K3" s="12"/>
      <c r="L3" s="12"/>
      <c r="M3" s="12"/>
      <c r="N3" s="12"/>
      <c r="P3" s="695"/>
      <c r="Q3" s="696" t="s">
        <v>914</v>
      </c>
      <c r="R3" s="695"/>
      <c r="S3" s="695"/>
      <c r="T3" s="695"/>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row>
    <row r="4" spans="1:49" ht="15.75" x14ac:dyDescent="0.25">
      <c r="A4" s="12"/>
      <c r="B4" s="12"/>
      <c r="C4" s="12"/>
      <c r="D4" s="12"/>
      <c r="E4" s="12"/>
      <c r="F4" s="12"/>
      <c r="G4" s="12"/>
      <c r="H4" s="12"/>
      <c r="I4" s="12"/>
      <c r="J4" s="12"/>
      <c r="K4" s="12"/>
      <c r="L4" s="12"/>
      <c r="M4" s="12"/>
      <c r="N4" s="12"/>
      <c r="O4" s="695"/>
      <c r="P4" s="695"/>
      <c r="Q4" s="695"/>
      <c r="R4" s="695"/>
      <c r="S4" s="695"/>
      <c r="T4" s="695"/>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row>
    <row r="5" spans="1:49" x14ac:dyDescent="0.25">
      <c r="A5" s="12"/>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row>
    <row r="6" spans="1:49" x14ac:dyDescent="0.25">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row>
    <row r="7" spans="1:49" ht="21" x14ac:dyDescent="0.35">
      <c r="A7" s="12"/>
      <c r="B7" s="12"/>
      <c r="C7" s="12"/>
      <c r="D7" s="12"/>
      <c r="E7" s="12"/>
      <c r="G7" s="702" t="s">
        <v>913</v>
      </c>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row>
    <row r="8" spans="1:49" x14ac:dyDescent="0.25">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row>
    <row r="9" spans="1:49" ht="15.75" x14ac:dyDescent="0.25">
      <c r="A9" s="12"/>
      <c r="B9" s="12"/>
      <c r="E9" s="1683" t="s">
        <v>950</v>
      </c>
      <c r="F9" s="1684"/>
      <c r="G9" s="1687" t="s">
        <v>953</v>
      </c>
      <c r="H9" s="1688"/>
      <c r="I9" s="1688"/>
      <c r="J9" s="1689"/>
      <c r="K9" s="716" t="s">
        <v>409</v>
      </c>
      <c r="N9" s="1683" t="s">
        <v>951</v>
      </c>
      <c r="O9" s="1684"/>
      <c r="P9" s="1687" t="s">
        <v>954</v>
      </c>
      <c r="Q9" s="1688"/>
      <c r="R9" s="1688"/>
      <c r="S9" s="1689"/>
      <c r="T9" s="716" t="s">
        <v>409</v>
      </c>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row>
    <row r="10" spans="1:49" ht="15.75" x14ac:dyDescent="0.25">
      <c r="A10" s="12"/>
      <c r="B10" s="12"/>
      <c r="E10" s="1685"/>
      <c r="F10" s="1686"/>
      <c r="G10" s="1687" t="s">
        <v>952</v>
      </c>
      <c r="H10" s="1688"/>
      <c r="I10" s="1688"/>
      <c r="J10" s="1689"/>
      <c r="K10" s="716" t="s">
        <v>409</v>
      </c>
      <c r="N10" s="1691"/>
      <c r="O10" s="1692"/>
      <c r="P10" s="1687" t="s">
        <v>955</v>
      </c>
      <c r="Q10" s="1688"/>
      <c r="R10" s="1688"/>
      <c r="S10" s="1689"/>
      <c r="T10" s="716" t="s">
        <v>409</v>
      </c>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row>
    <row r="11" spans="1:49" ht="15.75" x14ac:dyDescent="0.25">
      <c r="A11" s="12"/>
      <c r="B11" s="12"/>
      <c r="C11" s="695"/>
      <c r="D11" s="695"/>
      <c r="E11" s="695"/>
      <c r="F11" s="695"/>
      <c r="G11" s="695"/>
      <c r="H11" s="695"/>
      <c r="I11" s="695"/>
      <c r="J11" s="695"/>
      <c r="K11" s="695"/>
      <c r="N11" s="1685"/>
      <c r="O11" s="1686"/>
      <c r="P11" s="1687" t="s">
        <v>956</v>
      </c>
      <c r="Q11" s="1688"/>
      <c r="R11" s="1688"/>
      <c r="S11" s="1689"/>
      <c r="T11" s="716" t="s">
        <v>409</v>
      </c>
      <c r="U11" s="12"/>
      <c r="V11" s="12"/>
      <c r="W11" s="12"/>
      <c r="X11" s="12"/>
      <c r="Y11" s="12"/>
      <c r="Z11" s="12"/>
      <c r="AA11" s="12"/>
      <c r="AB11" s="700"/>
      <c r="AC11" s="700"/>
      <c r="AD11" s="695"/>
      <c r="AE11" s="695"/>
      <c r="AF11" s="695"/>
      <c r="AG11" s="695"/>
      <c r="AH11" s="699"/>
      <c r="AI11" s="12"/>
      <c r="AJ11" s="12"/>
      <c r="AK11" s="12"/>
      <c r="AL11" s="12"/>
      <c r="AM11" s="12"/>
      <c r="AN11" s="12"/>
      <c r="AO11" s="12"/>
      <c r="AP11" s="12"/>
      <c r="AQ11" s="12"/>
      <c r="AR11" s="12"/>
      <c r="AS11" s="12"/>
      <c r="AT11" s="12"/>
      <c r="AU11" s="12"/>
      <c r="AV11" s="12"/>
      <c r="AW11" s="12"/>
    </row>
    <row r="12" spans="1:49" ht="15.75" x14ac:dyDescent="0.25">
      <c r="A12" s="12"/>
      <c r="B12" s="12"/>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700"/>
      <c r="AC12" s="700"/>
      <c r="AD12" s="695"/>
      <c r="AE12" s="695"/>
      <c r="AF12" s="695"/>
      <c r="AG12" s="695"/>
      <c r="AH12" s="699"/>
      <c r="AI12" s="12"/>
      <c r="AJ12" s="12"/>
      <c r="AK12" s="12"/>
      <c r="AL12" s="12"/>
      <c r="AM12" s="12"/>
      <c r="AN12" s="12"/>
      <c r="AO12" s="12"/>
      <c r="AP12" s="12"/>
      <c r="AQ12" s="12"/>
      <c r="AR12" s="12"/>
      <c r="AS12" s="12"/>
      <c r="AT12" s="12"/>
      <c r="AU12" s="12"/>
      <c r="AV12" s="12"/>
      <c r="AW12" s="12"/>
    </row>
    <row r="13" spans="1:49" ht="18.75" x14ac:dyDescent="0.3">
      <c r="A13" s="12"/>
      <c r="B13" s="711" t="s">
        <v>961</v>
      </c>
      <c r="C13" s="711"/>
      <c r="D13" s="711"/>
      <c r="E13" s="711"/>
      <c r="F13" s="711"/>
      <c r="G13" s="711"/>
      <c r="H13" s="711"/>
      <c r="I13" s="711"/>
      <c r="J13" s="711"/>
      <c r="K13" s="711"/>
      <c r="L13" s="711"/>
      <c r="M13" s="711"/>
      <c r="N13" s="711"/>
      <c r="O13" s="711"/>
      <c r="P13" s="711"/>
      <c r="Q13" s="711"/>
      <c r="R13" s="711"/>
      <c r="S13" s="711"/>
      <c r="T13" s="711"/>
      <c r="U13" s="711"/>
      <c r="V13" s="711"/>
      <c r="W13" s="711"/>
      <c r="X13" s="12"/>
      <c r="Y13" s="12"/>
      <c r="Z13" s="12"/>
      <c r="AA13" s="12"/>
      <c r="AB13" s="700"/>
      <c r="AC13" s="700"/>
      <c r="AD13" s="695"/>
      <c r="AE13" s="695"/>
      <c r="AF13" s="695"/>
      <c r="AG13" s="695"/>
      <c r="AH13" s="699"/>
      <c r="AI13" s="12"/>
      <c r="AJ13" s="12"/>
      <c r="AK13" s="12"/>
      <c r="AL13" s="12"/>
      <c r="AM13" s="12"/>
      <c r="AN13" s="12"/>
      <c r="AO13" s="12"/>
      <c r="AP13" s="12"/>
      <c r="AQ13" s="12"/>
      <c r="AR13" s="12"/>
      <c r="AS13" s="12"/>
      <c r="AT13" s="12"/>
      <c r="AU13" s="12"/>
      <c r="AV13" s="12"/>
      <c r="AW13" s="12"/>
    </row>
    <row r="14" spans="1:49" ht="18.75" x14ac:dyDescent="0.3">
      <c r="A14" s="12"/>
      <c r="B14" s="711" t="s">
        <v>962</v>
      </c>
      <c r="C14" s="711"/>
      <c r="D14" s="711"/>
      <c r="E14" s="711"/>
      <c r="F14" s="711"/>
      <c r="G14" s="711"/>
      <c r="H14" s="711"/>
      <c r="I14" s="711"/>
      <c r="J14" s="711"/>
      <c r="K14" s="711"/>
      <c r="L14" s="711"/>
      <c r="M14" s="711"/>
      <c r="N14" s="711"/>
      <c r="O14" s="711"/>
      <c r="P14" s="711"/>
      <c r="Q14" s="711"/>
      <c r="R14" s="711"/>
      <c r="S14" s="711"/>
      <c r="T14" s="711"/>
      <c r="U14" s="711"/>
      <c r="V14" s="711"/>
      <c r="W14" s="711"/>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row>
    <row r="15" spans="1:49" ht="18.75" x14ac:dyDescent="0.3">
      <c r="A15" s="12"/>
      <c r="B15" s="711"/>
      <c r="C15" s="711" t="s">
        <v>963</v>
      </c>
      <c r="D15" s="711"/>
      <c r="E15" s="711"/>
      <c r="F15" s="711"/>
      <c r="G15" s="711"/>
      <c r="H15" s="711"/>
      <c r="I15" s="711"/>
      <c r="J15" s="711"/>
      <c r="K15" s="711"/>
      <c r="L15" s="711"/>
      <c r="M15" s="711"/>
      <c r="N15" s="711"/>
      <c r="O15" s="711"/>
      <c r="P15" s="711"/>
      <c r="Q15" s="711"/>
      <c r="R15" s="711"/>
      <c r="S15" s="711"/>
      <c r="T15" s="711"/>
      <c r="U15" s="711"/>
      <c r="V15" s="711"/>
      <c r="W15" s="711"/>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row>
    <row r="16" spans="1:49" x14ac:dyDescent="0.25">
      <c r="A16" s="12"/>
      <c r="B16" s="12"/>
      <c r="C16" s="12"/>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row>
    <row r="17" spans="1:49" ht="18.75" x14ac:dyDescent="0.3">
      <c r="A17" s="12"/>
      <c r="B17" s="696" t="s">
        <v>915</v>
      </c>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row>
    <row r="18" spans="1:49" ht="15.75" x14ac:dyDescent="0.25">
      <c r="A18" s="12"/>
      <c r="B18" s="695" t="s">
        <v>916</v>
      </c>
      <c r="C18" s="695"/>
      <c r="D18" s="695"/>
      <c r="E18" s="1680" t="str">
        <f>'CARGAR datos'!E19</f>
        <v>-</v>
      </c>
      <c r="F18" s="1680"/>
      <c r="G18" s="1680"/>
      <c r="H18" s="1680"/>
      <c r="I18" s="1680"/>
      <c r="J18" s="1680"/>
      <c r="K18" s="1680"/>
      <c r="L18" s="1680"/>
      <c r="M18" s="695" t="s">
        <v>957</v>
      </c>
      <c r="N18" s="695"/>
      <c r="O18" s="1680" t="str">
        <f>'CARGAR datos'!E21</f>
        <v>-</v>
      </c>
      <c r="P18" s="1680"/>
      <c r="Q18" s="1680"/>
      <c r="R18" s="1680"/>
      <c r="S18" s="695"/>
      <c r="T18" s="695"/>
      <c r="U18" s="695"/>
      <c r="V18" s="695"/>
      <c r="W18" s="695"/>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row>
    <row r="19" spans="1:49" ht="15.75" x14ac:dyDescent="0.25">
      <c r="A19" s="12"/>
      <c r="B19" s="695" t="s">
        <v>918</v>
      </c>
      <c r="C19" s="695"/>
      <c r="D19" s="695"/>
      <c r="E19" s="695"/>
      <c r="F19" s="695"/>
      <c r="G19" s="695"/>
      <c r="H19" s="1682" t="str">
        <f>'CARGAR datos'!E24</f>
        <v>-</v>
      </c>
      <c r="I19" s="1682"/>
      <c r="J19" s="1682"/>
      <c r="K19" s="1682"/>
      <c r="L19" s="1682"/>
      <c r="M19" s="1682"/>
      <c r="N19" s="1682"/>
      <c r="O19" s="695" t="s">
        <v>710</v>
      </c>
      <c r="P19" s="698"/>
      <c r="Q19" s="1681" t="str">
        <f>'CARGAR datos'!E25</f>
        <v>-</v>
      </c>
      <c r="R19" s="1681"/>
      <c r="S19" s="695" t="s">
        <v>919</v>
      </c>
      <c r="T19" s="695"/>
      <c r="U19" s="695"/>
      <c r="V19" s="1682" t="str">
        <f>'CARGAR datos'!K25</f>
        <v>-</v>
      </c>
      <c r="W19" s="168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row>
    <row r="20" spans="1:49" ht="15.75" x14ac:dyDescent="0.25">
      <c r="A20" s="12"/>
      <c r="B20" s="695" t="s">
        <v>920</v>
      </c>
      <c r="C20" s="695"/>
      <c r="D20" s="695"/>
      <c r="E20" s="695"/>
      <c r="F20" s="1680" t="str">
        <f>'CARGAR datos'!E23</f>
        <v>-</v>
      </c>
      <c r="G20" s="1680"/>
      <c r="H20" s="1680"/>
      <c r="I20" s="1680"/>
      <c r="J20" s="1680"/>
      <c r="K20" s="1682" t="str">
        <f>'CARGAR datos'!I23</f>
        <v>-</v>
      </c>
      <c r="L20" s="1682"/>
      <c r="M20" s="695" t="s">
        <v>452</v>
      </c>
      <c r="N20" s="1680">
        <f>'CARGAR datos'!Q23</f>
        <v>8000</v>
      </c>
      <c r="O20" s="1680"/>
      <c r="P20" s="1682" t="str">
        <f>'CARGAR datos'!O23</f>
        <v>BAHIA BLANCA</v>
      </c>
      <c r="Q20" s="1682"/>
      <c r="R20" s="1682"/>
      <c r="S20" s="1682"/>
      <c r="T20" s="1682"/>
      <c r="U20" s="695"/>
      <c r="V20" s="695"/>
      <c r="W20" s="695"/>
      <c r="X20" s="12"/>
      <c r="Y20" s="12"/>
      <c r="Z20" s="12"/>
      <c r="AA20" s="12"/>
      <c r="AB20" s="12"/>
      <c r="AC20" s="12"/>
      <c r="AD20" s="12"/>
      <c r="AL20" s="12"/>
      <c r="AM20" s="12"/>
      <c r="AN20" s="12"/>
      <c r="AO20" s="12"/>
      <c r="AP20" s="12"/>
      <c r="AQ20" s="12"/>
      <c r="AR20" s="12"/>
      <c r="AS20" s="12"/>
      <c r="AT20" s="12"/>
      <c r="AU20" s="12"/>
      <c r="AV20" s="12"/>
      <c r="AW20" s="12"/>
    </row>
    <row r="21" spans="1:49" ht="15.75" x14ac:dyDescent="0.25">
      <c r="A21" s="12"/>
      <c r="B21" s="695" t="s">
        <v>921</v>
      </c>
      <c r="C21" s="695"/>
      <c r="D21" s="695"/>
      <c r="E21" s="695"/>
      <c r="F21" s="695"/>
      <c r="G21" s="695"/>
      <c r="H21" s="695"/>
      <c r="I21" s="695"/>
      <c r="J21" s="695"/>
      <c r="K21" s="695"/>
      <c r="L21" s="695"/>
      <c r="M21" s="695"/>
      <c r="N21" s="695"/>
      <c r="O21" s="695"/>
      <c r="P21" s="695"/>
      <c r="Q21" s="695"/>
      <c r="R21" s="695"/>
      <c r="S21" s="695"/>
      <c r="T21" s="695"/>
      <c r="U21" s="695"/>
      <c r="V21" s="695"/>
      <c r="W21" s="695"/>
      <c r="X21" s="12"/>
      <c r="Y21" s="12"/>
      <c r="Z21" s="12"/>
      <c r="AA21" s="12"/>
      <c r="AB21" s="12"/>
      <c r="AC21" s="12"/>
      <c r="AD21" s="12"/>
      <c r="AL21" s="12"/>
      <c r="AM21" s="12"/>
      <c r="AN21" s="12"/>
      <c r="AO21" s="12"/>
      <c r="AP21" s="12"/>
      <c r="AQ21" s="12"/>
      <c r="AR21" s="12"/>
      <c r="AS21" s="12"/>
      <c r="AT21" s="12"/>
      <c r="AU21" s="12"/>
      <c r="AV21" s="12"/>
      <c r="AW21" s="12"/>
    </row>
    <row r="22" spans="1:49" ht="15.75" x14ac:dyDescent="0.25">
      <c r="A22" s="12"/>
      <c r="B22" s="695" t="s">
        <v>922</v>
      </c>
      <c r="C22" s="695"/>
      <c r="D22" s="695"/>
      <c r="E22" s="695"/>
      <c r="F22" s="695"/>
      <c r="G22" s="695"/>
      <c r="H22" s="695"/>
      <c r="I22" s="695"/>
      <c r="J22" s="695"/>
      <c r="K22" s="695"/>
      <c r="L22" s="695"/>
      <c r="M22" s="695"/>
      <c r="N22" s="695"/>
      <c r="O22" s="695"/>
      <c r="P22" s="695"/>
      <c r="Q22" s="695"/>
      <c r="R22" s="695"/>
      <c r="S22" s="695"/>
      <c r="T22" s="695"/>
      <c r="U22" s="695"/>
      <c r="V22" s="695"/>
      <c r="W22" s="695"/>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row>
    <row r="23" spans="1:49" ht="15.75" x14ac:dyDescent="0.25">
      <c r="A23" s="12"/>
      <c r="B23" s="695"/>
      <c r="C23" s="695"/>
      <c r="D23" s="695"/>
      <c r="E23" s="695"/>
      <c r="F23" s="695"/>
      <c r="G23" s="695"/>
      <c r="H23" s="695"/>
      <c r="I23" s="695"/>
      <c r="J23" s="695"/>
      <c r="K23" s="695"/>
      <c r="L23" s="695"/>
      <c r="M23" s="695"/>
      <c r="N23" s="695"/>
      <c r="O23" s="695"/>
      <c r="P23" s="695"/>
      <c r="Q23" s="695"/>
      <c r="R23" s="695"/>
      <c r="S23" s="695"/>
      <c r="T23" s="695"/>
      <c r="U23" s="695"/>
      <c r="V23" s="695"/>
      <c r="W23" s="695"/>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row>
    <row r="24" spans="1:49" ht="18.75" x14ac:dyDescent="0.3">
      <c r="A24" s="12"/>
      <c r="B24" s="12"/>
      <c r="C24" s="12"/>
      <c r="D24" s="12"/>
      <c r="E24" s="696" t="s">
        <v>923</v>
      </c>
      <c r="G24" s="12"/>
      <c r="H24" s="12"/>
      <c r="I24" s="12"/>
      <c r="J24" s="12"/>
      <c r="K24" s="12"/>
      <c r="L24" s="12"/>
      <c r="N24" s="696" t="s">
        <v>924</v>
      </c>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row>
    <row r="25" spans="1:49" x14ac:dyDescent="0.25">
      <c r="A25" s="12"/>
      <c r="B25" s="12"/>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row>
    <row r="26" spans="1:49" ht="18.75" x14ac:dyDescent="0.3">
      <c r="A26" s="12"/>
      <c r="B26" s="696" t="s">
        <v>925</v>
      </c>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row>
    <row r="27" spans="1:49" ht="18" customHeight="1" x14ac:dyDescent="0.25">
      <c r="A27" s="12"/>
      <c r="B27" s="695" t="s">
        <v>926</v>
      </c>
      <c r="C27" s="695"/>
      <c r="D27" s="695"/>
      <c r="E27" s="701"/>
      <c r="F27" s="1690" t="str">
        <f>'CARGAR datos'!E8</f>
        <v>-</v>
      </c>
      <c r="G27" s="1690"/>
      <c r="H27" s="1690"/>
      <c r="I27" s="1690"/>
      <c r="J27" s="1690"/>
      <c r="K27" s="1690"/>
      <c r="L27" s="1690"/>
      <c r="M27" s="1690"/>
      <c r="N27" s="695" t="s">
        <v>917</v>
      </c>
      <c r="O27" s="695" t="str">
        <f>'CARGAR datos'!E10</f>
        <v>-</v>
      </c>
      <c r="P27" s="695"/>
      <c r="Q27" s="695"/>
      <c r="R27" s="695"/>
      <c r="S27" s="695"/>
      <c r="T27" s="695"/>
      <c r="U27" s="695"/>
      <c r="V27" s="695"/>
      <c r="W27" s="695"/>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row>
    <row r="28" spans="1:49" ht="15.75" x14ac:dyDescent="0.25">
      <c r="A28" s="12"/>
      <c r="B28" s="695" t="s">
        <v>927</v>
      </c>
      <c r="C28" s="695"/>
      <c r="D28" s="695"/>
      <c r="E28" s="695"/>
      <c r="F28" s="1680" t="str">
        <f>'CARGAR datos'!E16</f>
        <v>-</v>
      </c>
      <c r="G28" s="1680"/>
      <c r="H28" s="1680"/>
      <c r="I28" s="1680"/>
      <c r="J28" s="1680"/>
      <c r="K28" s="1680" t="str">
        <f>'CARGAR datos'!I16</f>
        <v>-</v>
      </c>
      <c r="L28" s="1680"/>
      <c r="M28" s="695" t="s">
        <v>452</v>
      </c>
      <c r="N28" s="1680">
        <f>'CARGAR datos'!Q16</f>
        <v>8000</v>
      </c>
      <c r="O28" s="1680"/>
      <c r="P28" s="1680" t="str">
        <f>'CARGAR datos'!O16</f>
        <v>BAHIA BLANCA</v>
      </c>
      <c r="Q28" s="1680"/>
      <c r="R28" s="1680"/>
      <c r="S28" s="1680"/>
      <c r="T28" s="1680"/>
      <c r="U28" s="695"/>
      <c r="V28" s="695"/>
      <c r="W28" s="695"/>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row>
    <row r="29" spans="1:49" ht="15" customHeight="1" x14ac:dyDescent="0.25">
      <c r="A29" s="12"/>
      <c r="B29" s="695"/>
      <c r="C29" s="695"/>
      <c r="D29" s="695"/>
      <c r="E29" s="695"/>
      <c r="F29" s="695"/>
      <c r="G29" s="695"/>
      <c r="H29" s="695"/>
      <c r="I29" s="695"/>
      <c r="J29" s="695"/>
      <c r="K29" s="695"/>
      <c r="L29" s="695"/>
      <c r="M29" s="695"/>
      <c r="N29" s="695"/>
      <c r="O29" s="695"/>
      <c r="P29" s="695"/>
      <c r="Q29" s="695"/>
      <c r="R29" s="695"/>
      <c r="S29" s="695"/>
      <c r="T29" s="695"/>
      <c r="U29" s="695"/>
      <c r="V29" s="695"/>
      <c r="W29" s="695"/>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row>
    <row r="30" spans="1:49" ht="15" customHeight="1" x14ac:dyDescent="0.3">
      <c r="A30" s="12"/>
      <c r="B30" s="696" t="s">
        <v>928</v>
      </c>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row>
    <row r="31" spans="1:49" ht="18" customHeight="1" x14ac:dyDescent="0.25">
      <c r="A31" s="12"/>
      <c r="B31" s="695" t="s">
        <v>279</v>
      </c>
      <c r="C31" s="695"/>
      <c r="D31" s="1680" t="str">
        <f>'CARGAR datos'!J31</f>
        <v>BAHIA BLANCA</v>
      </c>
      <c r="E31" s="1680"/>
      <c r="F31" s="1680"/>
      <c r="G31" s="1680"/>
      <c r="H31" s="695" t="s">
        <v>285</v>
      </c>
      <c r="I31" s="695"/>
      <c r="J31" s="1680" t="str">
        <f>'CARGAR datos'!O32</f>
        <v>-</v>
      </c>
      <c r="K31" s="1680"/>
      <c r="L31" s="695" t="s">
        <v>309</v>
      </c>
      <c r="M31" s="697" t="str">
        <f>'CARGAR datos'!F32</f>
        <v>-</v>
      </c>
      <c r="N31" s="695" t="s">
        <v>185</v>
      </c>
      <c r="O31" s="697" t="str">
        <f>'CARGAR datos'!H32</f>
        <v>-</v>
      </c>
      <c r="P31" s="695" t="s">
        <v>186</v>
      </c>
      <c r="Q31" s="697" t="str">
        <f>'CARGAR datos'!J32</f>
        <v>-</v>
      </c>
      <c r="R31" s="695" t="s">
        <v>929</v>
      </c>
      <c r="S31" s="697" t="str">
        <f>'CARGAR datos'!L32</f>
        <v>-</v>
      </c>
      <c r="T31" s="695" t="s">
        <v>930</v>
      </c>
      <c r="U31" s="695"/>
      <c r="V31" s="699"/>
      <c r="W31" s="695"/>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row>
    <row r="32" spans="1:49" ht="15.75" x14ac:dyDescent="0.25">
      <c r="A32" s="12"/>
      <c r="B32" s="695" t="s">
        <v>286</v>
      </c>
      <c r="C32" s="1680" t="str">
        <f>'CARGAR datos'!E30</f>
        <v>-</v>
      </c>
      <c r="D32" s="1680"/>
      <c r="E32" s="1680"/>
      <c r="F32" s="1680"/>
      <c r="G32" s="1680"/>
      <c r="H32" s="1680"/>
      <c r="I32" s="1680"/>
      <c r="J32" s="1680"/>
      <c r="K32" s="695" t="s">
        <v>958</v>
      </c>
      <c r="L32" s="1680" t="str">
        <f>'CARGAR datos'!I30</f>
        <v>-</v>
      </c>
      <c r="M32" s="1680"/>
      <c r="N32" s="695" t="s">
        <v>931</v>
      </c>
      <c r="O32" s="695"/>
      <c r="P32" s="1682" t="str">
        <f>'CARGAR datos'!E31</f>
        <v>BAHIA BLANCA</v>
      </c>
      <c r="Q32" s="1682"/>
      <c r="R32" s="1682"/>
      <c r="S32" s="1682"/>
      <c r="T32" s="1682"/>
      <c r="U32" s="695"/>
      <c r="V32" s="695"/>
      <c r="W32" s="695"/>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row>
    <row r="33" spans="1:49" ht="15.75" x14ac:dyDescent="0.25">
      <c r="A33" s="12"/>
      <c r="B33" s="695" t="s">
        <v>932</v>
      </c>
      <c r="C33" s="695"/>
      <c r="D33" s="695"/>
      <c r="E33" s="1682" t="str">
        <f>'CARGAR datos'!F55</f>
        <v>-</v>
      </c>
      <c r="F33" s="1682"/>
      <c r="G33" s="1682"/>
      <c r="H33" s="1682"/>
      <c r="I33" s="1682"/>
      <c r="J33" s="695" t="s">
        <v>291</v>
      </c>
      <c r="K33" s="1682" t="str">
        <f>'CARGAR datos'!H55</f>
        <v>-</v>
      </c>
      <c r="L33" s="1682"/>
      <c r="M33" s="695" t="s">
        <v>292</v>
      </c>
      <c r="N33" s="1682" t="str">
        <f>'CARGAR datos'!J55</f>
        <v>-</v>
      </c>
      <c r="O33" s="1682"/>
      <c r="P33" s="1682"/>
      <c r="Q33" s="695"/>
      <c r="R33" s="695"/>
      <c r="S33" s="695"/>
      <c r="T33" s="695"/>
      <c r="U33" s="695"/>
      <c r="V33" s="695"/>
      <c r="W33" s="695"/>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row>
    <row r="34" spans="1:49" ht="15.75" x14ac:dyDescent="0.25">
      <c r="A34" s="12"/>
      <c r="B34" s="695"/>
      <c r="C34" s="695"/>
      <c r="D34" s="695"/>
      <c r="E34" s="695"/>
      <c r="F34" s="695"/>
      <c r="G34" s="695"/>
      <c r="H34" s="695"/>
      <c r="I34" s="695"/>
      <c r="J34" s="695"/>
      <c r="K34" s="695"/>
      <c r="L34" s="695"/>
      <c r="M34" s="695"/>
      <c r="N34" s="695"/>
      <c r="O34" s="695"/>
      <c r="P34" s="695"/>
      <c r="Q34" s="695"/>
      <c r="R34" s="695"/>
      <c r="S34" s="695"/>
      <c r="T34" s="695"/>
      <c r="U34" s="695"/>
      <c r="V34" s="695"/>
      <c r="W34" s="695"/>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row>
    <row r="35" spans="1:49" ht="21" x14ac:dyDescent="0.35">
      <c r="A35" s="12"/>
      <c r="B35" s="12"/>
      <c r="C35" s="12"/>
      <c r="D35" s="12"/>
      <c r="E35" s="12"/>
      <c r="F35" s="702" t="s">
        <v>933</v>
      </c>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row>
    <row r="36" spans="1:49" ht="12" customHeight="1" x14ac:dyDescent="0.25">
      <c r="A36" s="12"/>
      <c r="B36" s="695"/>
      <c r="C36" s="695"/>
      <c r="D36" s="695"/>
      <c r="E36" s="695"/>
      <c r="F36" s="695"/>
      <c r="G36" s="695"/>
      <c r="H36" s="695"/>
      <c r="I36" s="695"/>
      <c r="J36" s="695"/>
      <c r="K36" s="695"/>
      <c r="L36" s="695"/>
      <c r="M36" s="695"/>
      <c r="N36" s="695"/>
      <c r="O36" s="695"/>
      <c r="P36" s="695"/>
      <c r="Q36" s="695"/>
      <c r="R36" s="695"/>
      <c r="S36" s="695"/>
      <c r="T36" s="695"/>
      <c r="U36" s="695"/>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row>
    <row r="37" spans="1:49" ht="18.75" x14ac:dyDescent="0.3">
      <c r="A37" s="12"/>
      <c r="B37" s="695"/>
      <c r="C37" s="703" t="s">
        <v>934</v>
      </c>
      <c r="E37" s="695"/>
      <c r="F37" s="695"/>
      <c r="G37" s="695"/>
      <c r="H37" s="695"/>
      <c r="I37" s="1679" t="str">
        <f>'CARGAR datos'!S47</f>
        <v>-</v>
      </c>
      <c r="J37" s="1679"/>
      <c r="K37" s="691" t="s">
        <v>782</v>
      </c>
      <c r="L37" s="695" t="s">
        <v>935</v>
      </c>
      <c r="M37" s="703"/>
      <c r="N37" s="695"/>
      <c r="O37" s="695"/>
      <c r="P37" s="695"/>
      <c r="Q37" s="695"/>
      <c r="R37" s="1674"/>
      <c r="S37" s="1674"/>
      <c r="T37" s="1674"/>
      <c r="U37" s="1674"/>
      <c r="V37" s="1674"/>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row>
    <row r="38" spans="1:49" ht="15.75" x14ac:dyDescent="0.25">
      <c r="A38" s="12"/>
      <c r="B38" s="695"/>
      <c r="C38" s="695"/>
      <c r="D38" s="695"/>
      <c r="E38" s="695"/>
      <c r="F38" s="695"/>
      <c r="G38" s="695"/>
      <c r="H38" s="695"/>
      <c r="I38" s="695"/>
      <c r="J38" s="695"/>
      <c r="K38" s="695"/>
      <c r="L38" s="695"/>
      <c r="M38" s="695"/>
      <c r="N38" s="695"/>
      <c r="O38" s="695"/>
      <c r="P38" s="695"/>
      <c r="Q38" s="695"/>
      <c r="R38" s="695"/>
      <c r="S38" s="695"/>
      <c r="T38" s="695"/>
      <c r="U38" s="695"/>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row>
    <row r="39" spans="1:49" ht="15.75" x14ac:dyDescent="0.25">
      <c r="A39" s="12"/>
      <c r="B39" s="695" t="s">
        <v>936</v>
      </c>
      <c r="C39" s="695"/>
      <c r="D39" s="695"/>
      <c r="E39" s="695"/>
      <c r="F39" s="695"/>
      <c r="G39" s="695"/>
      <c r="H39" s="695"/>
      <c r="I39" s="695"/>
      <c r="J39" s="695"/>
      <c r="K39" s="695"/>
      <c r="L39" s="695"/>
      <c r="M39" s="695"/>
      <c r="N39" s="695"/>
      <c r="O39" s="695"/>
      <c r="P39" s="695"/>
      <c r="Q39" s="695"/>
      <c r="R39" s="695"/>
      <c r="S39" s="695"/>
      <c r="T39" s="695"/>
      <c r="U39" s="695"/>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row>
    <row r="40" spans="1:49" ht="15.75" x14ac:dyDescent="0.25">
      <c r="A40" s="12"/>
      <c r="B40" s="695" t="s">
        <v>937</v>
      </c>
      <c r="C40" s="695"/>
      <c r="D40" s="695"/>
      <c r="E40" s="695"/>
      <c r="F40" s="695"/>
      <c r="G40" s="695"/>
      <c r="H40" s="695"/>
      <c r="I40" s="695"/>
      <c r="J40" s="695"/>
      <c r="K40" s="695"/>
      <c r="L40" s="695"/>
      <c r="M40" s="695"/>
      <c r="N40" s="695"/>
      <c r="O40" s="695"/>
      <c r="P40" s="695"/>
      <c r="Q40" s="695"/>
      <c r="R40" s="695"/>
      <c r="S40" s="695"/>
      <c r="T40" s="695"/>
      <c r="U40" s="695"/>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row>
    <row r="41" spans="1:49" ht="15.75" x14ac:dyDescent="0.25">
      <c r="A41" s="12"/>
      <c r="B41" s="695" t="s">
        <v>938</v>
      </c>
      <c r="C41" s="695"/>
      <c r="D41" s="695"/>
      <c r="E41" s="695"/>
      <c r="F41" s="695"/>
      <c r="G41" s="695"/>
      <c r="H41" s="695"/>
      <c r="I41" s="695"/>
      <c r="J41" s="695"/>
      <c r="K41" s="695"/>
      <c r="L41" s="695"/>
      <c r="M41" s="695"/>
      <c r="N41" s="695"/>
      <c r="O41" s="695"/>
      <c r="P41" s="695"/>
      <c r="Q41" s="695"/>
      <c r="R41" s="695"/>
      <c r="S41" s="695"/>
      <c r="T41" s="695"/>
      <c r="U41" s="695"/>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row>
    <row r="42" spans="1:49" x14ac:dyDescent="0.25">
      <c r="A42" s="12"/>
      <c r="B42" s="692"/>
      <c r="C42" s="692"/>
      <c r="D42" s="692"/>
      <c r="E42" s="692"/>
      <c r="F42" s="692"/>
      <c r="G42" s="692"/>
      <c r="H42" s="692"/>
      <c r="I42" s="692"/>
      <c r="J42" s="692"/>
      <c r="K42" s="692"/>
      <c r="L42" s="692"/>
      <c r="M42" s="692"/>
      <c r="N42" s="692"/>
      <c r="O42" s="692"/>
      <c r="P42" s="692"/>
      <c r="Q42" s="692"/>
      <c r="R42" s="692"/>
      <c r="S42" s="692"/>
      <c r="T42" s="692"/>
      <c r="U42" s="12"/>
      <c r="V42" s="12"/>
      <c r="W42" s="12"/>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row>
    <row r="43" spans="1:49" ht="18.75" x14ac:dyDescent="0.3">
      <c r="A43" s="12"/>
      <c r="B43" s="713" t="s">
        <v>939</v>
      </c>
      <c r="C43" s="712" t="s">
        <v>822</v>
      </c>
      <c r="D43" s="1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row>
    <row r="44" spans="1:49" s="707" customFormat="1" ht="12.95" customHeight="1" x14ac:dyDescent="0.25">
      <c r="A44" s="705"/>
      <c r="B44" s="1693" t="s">
        <v>409</v>
      </c>
      <c r="C44" s="1693" t="s">
        <v>409</v>
      </c>
      <c r="D44" s="706" t="s">
        <v>940</v>
      </c>
      <c r="E44" s="706"/>
      <c r="F44" s="706"/>
      <c r="G44" s="706"/>
      <c r="H44" s="706"/>
      <c r="I44" s="706"/>
      <c r="J44" s="706"/>
      <c r="K44" s="706"/>
      <c r="L44" s="706"/>
      <c r="M44" s="706"/>
      <c r="N44" s="706"/>
      <c r="O44" s="706"/>
      <c r="P44" s="706"/>
      <c r="Q44" s="706"/>
      <c r="R44" s="706"/>
      <c r="S44" s="706"/>
      <c r="T44" s="706"/>
      <c r="U44" s="706"/>
      <c r="V44" s="706"/>
      <c r="W44" s="706"/>
      <c r="X44" s="705"/>
      <c r="Y44" s="705"/>
      <c r="Z44" s="705"/>
      <c r="AA44" s="705"/>
      <c r="AB44" s="705"/>
      <c r="AC44" s="705"/>
      <c r="AD44" s="705"/>
      <c r="AE44" s="705"/>
      <c r="AF44" s="705"/>
      <c r="AG44" s="705"/>
      <c r="AH44" s="705"/>
      <c r="AI44" s="705"/>
      <c r="AJ44" s="705"/>
      <c r="AK44" s="705"/>
      <c r="AL44" s="705"/>
      <c r="AM44" s="705"/>
      <c r="AN44" s="705"/>
      <c r="AO44" s="705"/>
      <c r="AP44" s="705"/>
      <c r="AQ44" s="705"/>
      <c r="AR44" s="705"/>
      <c r="AS44" s="705"/>
      <c r="AT44" s="705"/>
      <c r="AU44" s="705"/>
      <c r="AV44" s="705"/>
      <c r="AW44" s="705"/>
    </row>
    <row r="45" spans="1:49" ht="12.95" customHeight="1" x14ac:dyDescent="0.3">
      <c r="A45" s="12"/>
      <c r="B45" s="1693"/>
      <c r="C45" s="1693"/>
      <c r="D45" s="706" t="s">
        <v>941</v>
      </c>
      <c r="E45" s="703"/>
      <c r="F45" s="703"/>
      <c r="G45" s="703"/>
      <c r="H45" s="703"/>
      <c r="I45" s="703"/>
      <c r="J45" s="703"/>
      <c r="K45" s="703"/>
      <c r="L45" s="703"/>
      <c r="M45" s="703"/>
      <c r="N45" s="703"/>
      <c r="O45" s="703"/>
      <c r="P45" s="703"/>
      <c r="Q45" s="703"/>
      <c r="R45" s="703"/>
      <c r="S45" s="703"/>
      <c r="T45" s="703"/>
      <c r="U45" s="703"/>
      <c r="V45" s="703"/>
      <c r="W45" s="703"/>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row>
    <row r="46" spans="1:49" ht="18.75" x14ac:dyDescent="0.3">
      <c r="A46" s="12"/>
      <c r="B46" s="715" t="s">
        <v>409</v>
      </c>
      <c r="C46" s="715" t="s">
        <v>409</v>
      </c>
      <c r="D46" s="704" t="s">
        <v>942</v>
      </c>
      <c r="E46" s="704"/>
      <c r="F46" s="704"/>
      <c r="G46" s="704"/>
      <c r="H46" s="704"/>
      <c r="I46" s="704"/>
      <c r="J46" s="704"/>
      <c r="K46" s="704"/>
      <c r="L46" s="704"/>
      <c r="M46" s="704"/>
      <c r="N46" s="704"/>
      <c r="O46" s="704"/>
      <c r="P46" s="704"/>
      <c r="Q46" s="704"/>
      <c r="R46" s="704"/>
      <c r="S46" s="704"/>
      <c r="T46" s="704"/>
      <c r="U46" s="704"/>
      <c r="V46" s="704"/>
      <c r="W46" s="704"/>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row>
    <row r="47" spans="1:49" ht="18.75" x14ac:dyDescent="0.3">
      <c r="A47" s="12"/>
      <c r="B47" s="714" t="s">
        <v>409</v>
      </c>
      <c r="C47" s="714" t="s">
        <v>409</v>
      </c>
      <c r="D47" s="703" t="s">
        <v>943</v>
      </c>
      <c r="E47" s="703"/>
      <c r="F47" s="703"/>
      <c r="G47" s="703"/>
      <c r="H47" s="703"/>
      <c r="I47" s="703"/>
      <c r="J47" s="703"/>
      <c r="K47" s="703"/>
      <c r="L47" s="703"/>
      <c r="M47" s="703"/>
      <c r="N47" s="703"/>
      <c r="O47" s="703"/>
      <c r="P47" s="703"/>
      <c r="Q47" s="703"/>
      <c r="R47" s="703"/>
      <c r="S47" s="703"/>
      <c r="T47" s="703"/>
      <c r="U47" s="703"/>
      <c r="V47" s="703"/>
      <c r="W47" s="703"/>
      <c r="X47" s="12"/>
      <c r="Y47" s="12"/>
      <c r="Z47" s="12"/>
      <c r="AA47" s="12"/>
      <c r="AB47" s="12"/>
      <c r="AC47" s="12"/>
      <c r="AD47" s="12"/>
      <c r="AE47" s="12"/>
      <c r="AF47" s="12"/>
      <c r="AG47" s="12"/>
      <c r="AH47" s="12"/>
      <c r="AI47" s="12"/>
      <c r="AJ47" s="12"/>
      <c r="AK47" s="12"/>
      <c r="AL47" s="12"/>
      <c r="AM47" s="12"/>
      <c r="AN47" s="12"/>
      <c r="AO47" s="12"/>
      <c r="AP47" s="12"/>
      <c r="AQ47" s="12"/>
      <c r="AR47" s="12"/>
      <c r="AS47" s="12"/>
      <c r="AT47" s="12"/>
      <c r="AU47" s="12"/>
      <c r="AV47" s="12"/>
      <c r="AW47" s="12"/>
    </row>
    <row r="48" spans="1:49" ht="18.75" x14ac:dyDescent="0.3">
      <c r="A48" s="12"/>
      <c r="B48" s="715" t="s">
        <v>409</v>
      </c>
      <c r="C48" s="715" t="s">
        <v>409</v>
      </c>
      <c r="D48" s="704" t="s">
        <v>944</v>
      </c>
      <c r="E48" s="704"/>
      <c r="F48" s="704"/>
      <c r="G48" s="704"/>
      <c r="H48" s="704"/>
      <c r="I48" s="704"/>
      <c r="J48" s="704"/>
      <c r="K48" s="704"/>
      <c r="L48" s="704"/>
      <c r="M48" s="704"/>
      <c r="N48" s="704"/>
      <c r="O48" s="704"/>
      <c r="P48" s="704"/>
      <c r="Q48" s="704"/>
      <c r="R48" s="704"/>
      <c r="S48" s="704"/>
      <c r="T48" s="704"/>
      <c r="U48" s="704"/>
      <c r="V48" s="704"/>
      <c r="W48" s="704"/>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row>
    <row r="49" spans="1:49" ht="18.75" x14ac:dyDescent="0.3">
      <c r="A49" s="12"/>
      <c r="B49" s="714" t="s">
        <v>409</v>
      </c>
      <c r="C49" s="714" t="s">
        <v>409</v>
      </c>
      <c r="D49" s="703" t="s">
        <v>945</v>
      </c>
      <c r="E49" s="703"/>
      <c r="F49" s="703"/>
      <c r="G49" s="703"/>
      <c r="H49" s="703"/>
      <c r="I49" s="703"/>
      <c r="J49" s="703"/>
      <c r="K49" s="703"/>
      <c r="L49" s="703"/>
      <c r="M49" s="703"/>
      <c r="N49" s="703"/>
      <c r="O49" s="703"/>
      <c r="P49" s="703"/>
      <c r="Q49" s="703"/>
      <c r="R49" s="703"/>
      <c r="S49" s="703"/>
      <c r="T49" s="703"/>
      <c r="U49" s="703"/>
      <c r="V49" s="703"/>
      <c r="W49" s="703"/>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row>
    <row r="50" spans="1:49" ht="18.75" x14ac:dyDescent="0.3">
      <c r="A50" s="12"/>
      <c r="B50" s="715" t="s">
        <v>409</v>
      </c>
      <c r="C50" s="715" t="s">
        <v>409</v>
      </c>
      <c r="D50" s="704" t="s">
        <v>946</v>
      </c>
      <c r="E50" s="704"/>
      <c r="F50" s="704"/>
      <c r="G50" s="704"/>
      <c r="H50" s="704"/>
      <c r="I50" s="704"/>
      <c r="J50" s="704"/>
      <c r="K50" s="704"/>
      <c r="L50" s="704"/>
      <c r="M50" s="704"/>
      <c r="N50" s="704"/>
      <c r="O50" s="704"/>
      <c r="P50" s="704"/>
      <c r="Q50" s="704"/>
      <c r="R50" s="704"/>
      <c r="S50" s="704"/>
      <c r="T50" s="704"/>
      <c r="U50" s="704"/>
      <c r="V50" s="704"/>
      <c r="W50" s="704"/>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row>
    <row r="51" spans="1:49" ht="18.75" x14ac:dyDescent="0.3">
      <c r="A51" s="12"/>
      <c r="B51" s="714" t="s">
        <v>409</v>
      </c>
      <c r="C51" s="714" t="s">
        <v>409</v>
      </c>
      <c r="D51" s="703" t="s">
        <v>947</v>
      </c>
      <c r="E51" s="703"/>
      <c r="F51" s="703"/>
      <c r="G51" s="703"/>
      <c r="H51" s="703"/>
      <c r="I51" s="703"/>
      <c r="J51" s="703"/>
      <c r="K51" s="703"/>
      <c r="L51" s="703"/>
      <c r="M51" s="703"/>
      <c r="N51" s="703"/>
      <c r="O51" s="703"/>
      <c r="P51" s="703"/>
      <c r="Q51" s="703"/>
      <c r="R51" s="703"/>
      <c r="S51" s="703"/>
      <c r="T51" s="703"/>
      <c r="U51" s="703"/>
      <c r="V51" s="703"/>
      <c r="W51" s="703"/>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row>
    <row r="52" spans="1:49" x14ac:dyDescent="0.25">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12"/>
      <c r="AN52" s="12"/>
      <c r="AO52" s="12"/>
      <c r="AP52" s="12"/>
      <c r="AQ52" s="12"/>
      <c r="AR52" s="12"/>
      <c r="AS52" s="12"/>
      <c r="AT52" s="12"/>
      <c r="AU52" s="12"/>
      <c r="AV52" s="12"/>
      <c r="AW52" s="12"/>
    </row>
    <row r="53" spans="1:49" ht="15.75" x14ac:dyDescent="0.25">
      <c r="A53" s="12"/>
      <c r="B53" s="695" t="s">
        <v>300</v>
      </c>
      <c r="C53" s="12"/>
      <c r="D53" s="12"/>
      <c r="E53" s="1673" t="str">
        <f>'CARGAR datos'!C54</f>
        <v>-</v>
      </c>
      <c r="F53" s="1673"/>
      <c r="G53" s="1673"/>
      <c r="H53" s="1673"/>
      <c r="I53" s="1673"/>
      <c r="J53" s="1673"/>
      <c r="K53" s="1673"/>
      <c r="L53" s="1673"/>
      <c r="M53" s="1673"/>
      <c r="N53" s="1673"/>
      <c r="O53" s="1673"/>
      <c r="P53" s="1673"/>
      <c r="Q53" s="1673"/>
      <c r="R53" s="1673"/>
      <c r="S53" s="1673"/>
      <c r="T53" s="1673"/>
      <c r="U53" s="1673"/>
      <c r="V53" s="1673"/>
      <c r="W53" s="1673"/>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row>
    <row r="54" spans="1:49" x14ac:dyDescent="0.25">
      <c r="A54" s="12"/>
      <c r="B54" s="694"/>
      <c r="C54" s="694"/>
      <c r="D54" s="694"/>
      <c r="E54" s="694"/>
      <c r="F54" s="694"/>
      <c r="G54" s="694"/>
      <c r="H54" s="694"/>
      <c r="I54" s="694"/>
      <c r="J54" s="694"/>
      <c r="K54" s="694"/>
      <c r="L54" s="694"/>
      <c r="M54" s="694"/>
      <c r="N54" s="694"/>
      <c r="O54" s="694"/>
      <c r="P54" s="694"/>
      <c r="Q54" s="694"/>
      <c r="R54" s="694"/>
      <c r="S54" s="694"/>
      <c r="T54" s="694"/>
      <c r="U54" s="694"/>
      <c r="V54" s="694"/>
      <c r="W54" s="694"/>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row>
    <row r="55" spans="1:49" x14ac:dyDescent="0.25">
      <c r="A55" s="12"/>
      <c r="B55" s="694"/>
      <c r="C55" s="694"/>
      <c r="D55" s="694"/>
      <c r="E55" s="694"/>
      <c r="F55" s="694"/>
      <c r="G55" s="694"/>
      <c r="H55" s="694"/>
      <c r="I55" s="694"/>
      <c r="J55" s="694"/>
      <c r="K55" s="694"/>
      <c r="L55" s="694"/>
      <c r="M55" s="694"/>
      <c r="N55" s="694"/>
      <c r="O55" s="694"/>
      <c r="P55" s="694"/>
      <c r="Q55" s="694"/>
      <c r="R55" s="694"/>
      <c r="S55" s="694"/>
      <c r="T55" s="694"/>
      <c r="U55" s="694"/>
      <c r="V55" s="694"/>
      <c r="W55" s="694"/>
      <c r="X55" s="12"/>
      <c r="Y55" s="12"/>
      <c r="Z55" s="12"/>
      <c r="AA55" s="12"/>
      <c r="AB55" s="12"/>
      <c r="AC55" s="12"/>
      <c r="AD55" s="12"/>
      <c r="AE55" s="12"/>
      <c r="AF55" s="12"/>
      <c r="AG55" s="12"/>
      <c r="AH55" s="12"/>
      <c r="AI55" s="12"/>
      <c r="AJ55" s="12"/>
      <c r="AK55" s="12"/>
      <c r="AL55" s="12"/>
      <c r="AM55" s="12"/>
      <c r="AN55" s="12"/>
      <c r="AO55" s="12"/>
      <c r="AP55" s="12"/>
      <c r="AQ55" s="12"/>
      <c r="AR55" s="12"/>
      <c r="AS55" s="12"/>
      <c r="AT55" s="12"/>
      <c r="AU55" s="12"/>
      <c r="AV55" s="12"/>
      <c r="AW55" s="12"/>
    </row>
    <row r="56" spans="1:49" ht="15.75" thickBot="1" x14ac:dyDescent="0.3">
      <c r="A56" s="12"/>
      <c r="B56" s="694"/>
      <c r="C56" s="694"/>
      <c r="D56" s="694"/>
      <c r="E56" s="694"/>
      <c r="F56" s="694"/>
      <c r="G56" s="694"/>
      <c r="H56" s="694"/>
      <c r="I56" s="694"/>
      <c r="J56" s="694"/>
      <c r="K56" s="694"/>
      <c r="L56" s="694"/>
      <c r="M56" s="694"/>
      <c r="N56" s="694"/>
      <c r="O56" s="694"/>
      <c r="P56" s="694"/>
      <c r="Q56" s="694"/>
      <c r="R56" s="694"/>
      <c r="S56" s="694"/>
      <c r="T56" s="694"/>
      <c r="U56" s="694"/>
      <c r="V56" s="694"/>
      <c r="W56" s="694"/>
      <c r="X56" s="12"/>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row>
    <row r="57" spans="1:49" ht="15.75" x14ac:dyDescent="0.25">
      <c r="A57" s="12"/>
      <c r="B57" s="12"/>
      <c r="C57" s="710"/>
      <c r="D57" s="693" t="s">
        <v>949</v>
      </c>
      <c r="E57" s="354"/>
      <c r="F57" s="354"/>
      <c r="G57" s="356"/>
      <c r="H57" s="710"/>
      <c r="I57" s="693" t="s">
        <v>948</v>
      </c>
      <c r="J57" s="354"/>
      <c r="K57" s="354"/>
      <c r="L57" s="356"/>
      <c r="M57" s="710"/>
      <c r="N57" s="693" t="s">
        <v>304</v>
      </c>
      <c r="O57" s="354"/>
      <c r="P57" s="354"/>
      <c r="Q57" s="356"/>
      <c r="R57" s="710"/>
      <c r="S57" s="693" t="s">
        <v>960</v>
      </c>
      <c r="T57" s="354"/>
      <c r="U57" s="354"/>
      <c r="V57" s="356"/>
      <c r="W57" s="12"/>
      <c r="X57" s="12"/>
      <c r="Y57" s="12"/>
      <c r="Z57" s="12"/>
      <c r="AA57" s="12"/>
      <c r="AB57" s="12"/>
      <c r="AC57" s="12"/>
      <c r="AD57" s="12"/>
      <c r="AE57" s="12"/>
      <c r="AF57" s="12"/>
      <c r="AG57" s="12"/>
      <c r="AH57" s="12"/>
      <c r="AI57" s="12"/>
      <c r="AJ57" s="12"/>
      <c r="AK57" s="12"/>
      <c r="AL57" s="12"/>
      <c r="AM57" s="12"/>
      <c r="AN57" s="12"/>
      <c r="AO57" s="12"/>
      <c r="AP57" s="12"/>
      <c r="AQ57" s="12"/>
      <c r="AR57" s="12"/>
      <c r="AS57" s="12"/>
      <c r="AT57" s="12"/>
      <c r="AU57" s="12"/>
      <c r="AV57" s="12"/>
      <c r="AW57" s="12"/>
    </row>
    <row r="58" spans="1:49" x14ac:dyDescent="0.25">
      <c r="A58" s="12"/>
      <c r="B58" s="12"/>
      <c r="C58" s="1671">
        <f>'CARGAR datos'!I10</f>
        <v>0</v>
      </c>
      <c r="D58" s="1050"/>
      <c r="E58" s="1050"/>
      <c r="F58" s="1050"/>
      <c r="G58" s="1672"/>
      <c r="H58" s="1671">
        <f>'CARGAR datos'!L10</f>
        <v>0</v>
      </c>
      <c r="I58" s="1050"/>
      <c r="J58" s="1050"/>
      <c r="K58" s="1050"/>
      <c r="L58" s="1672"/>
      <c r="M58" s="347"/>
      <c r="N58" s="12"/>
      <c r="O58" s="12"/>
      <c r="P58" s="12"/>
      <c r="Q58" s="335"/>
      <c r="R58" s="347"/>
      <c r="S58" s="12"/>
      <c r="T58" s="12"/>
      <c r="U58" s="12"/>
      <c r="V58" s="335"/>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row>
    <row r="59" spans="1:49" x14ac:dyDescent="0.25">
      <c r="A59" s="12"/>
      <c r="B59" s="12"/>
      <c r="C59" s="1671"/>
      <c r="D59" s="1050"/>
      <c r="E59" s="1050"/>
      <c r="F59" s="1050"/>
      <c r="G59" s="1672"/>
      <c r="H59" s="1671"/>
      <c r="I59" s="1050"/>
      <c r="J59" s="1050"/>
      <c r="K59" s="1050"/>
      <c r="L59" s="1672"/>
      <c r="M59" s="347"/>
      <c r="N59" s="12"/>
      <c r="O59" s="12"/>
      <c r="P59" s="12"/>
      <c r="Q59" s="335"/>
      <c r="R59" s="347"/>
      <c r="S59" s="12"/>
      <c r="T59" s="12"/>
      <c r="U59" s="12"/>
      <c r="V59" s="335"/>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row>
    <row r="60" spans="1:49" x14ac:dyDescent="0.25">
      <c r="A60" s="12"/>
      <c r="B60" s="12"/>
      <c r="C60" s="1671"/>
      <c r="D60" s="1050"/>
      <c r="E60" s="1050"/>
      <c r="F60" s="1050"/>
      <c r="G60" s="1672"/>
      <c r="H60" s="1671"/>
      <c r="I60" s="1050"/>
      <c r="J60" s="1050"/>
      <c r="K60" s="1050"/>
      <c r="L60" s="1672"/>
      <c r="M60" s="347"/>
      <c r="N60" s="12"/>
      <c r="O60" s="12"/>
      <c r="P60" s="12"/>
      <c r="Q60" s="335"/>
      <c r="R60" s="347"/>
      <c r="S60" s="12"/>
      <c r="T60" s="12"/>
      <c r="U60" s="12"/>
      <c r="V60" s="335"/>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row>
    <row r="61" spans="1:49" x14ac:dyDescent="0.25">
      <c r="A61" s="12"/>
      <c r="B61" s="12"/>
      <c r="C61" s="1671"/>
      <c r="D61" s="1050"/>
      <c r="E61" s="1050"/>
      <c r="F61" s="1050"/>
      <c r="G61" s="1672"/>
      <c r="H61" s="1671"/>
      <c r="I61" s="1050"/>
      <c r="J61" s="1050"/>
      <c r="K61" s="1050"/>
      <c r="L61" s="1672"/>
      <c r="M61" s="347"/>
      <c r="N61" s="12"/>
      <c r="O61" s="12"/>
      <c r="P61" s="12"/>
      <c r="Q61" s="335"/>
      <c r="R61" s="347"/>
      <c r="S61" s="12"/>
      <c r="T61" s="12"/>
      <c r="U61" s="12"/>
      <c r="V61" s="335"/>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row>
    <row r="62" spans="1:49" x14ac:dyDescent="0.25">
      <c r="A62" s="12"/>
      <c r="C62" s="1671"/>
      <c r="D62" s="1050"/>
      <c r="E62" s="1050"/>
      <c r="F62" s="1050"/>
      <c r="G62" s="1672"/>
      <c r="H62" s="1671"/>
      <c r="I62" s="1050"/>
      <c r="J62" s="1050"/>
      <c r="K62" s="1050"/>
      <c r="L62" s="1672"/>
      <c r="M62" s="347"/>
      <c r="N62" s="12"/>
      <c r="O62" s="12"/>
      <c r="P62" s="12"/>
      <c r="Q62" s="335"/>
      <c r="R62" s="347"/>
      <c r="S62" s="12"/>
      <c r="T62" s="12"/>
      <c r="U62" s="12"/>
      <c r="V62" s="335"/>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row>
    <row r="63" spans="1:49" ht="15" customHeight="1" thickBot="1" x14ac:dyDescent="0.3">
      <c r="A63" s="12"/>
      <c r="C63" s="1675" t="s">
        <v>305</v>
      </c>
      <c r="D63" s="1676"/>
      <c r="E63" s="1678">
        <f>'CARGAR datos'!Z25</f>
        <v>46204</v>
      </c>
      <c r="F63" s="1678"/>
      <c r="G63" s="351"/>
      <c r="H63" s="1677" t="s">
        <v>305</v>
      </c>
      <c r="I63" s="1676"/>
      <c r="J63" s="1678">
        <f>'CARGAR datos'!Z25</f>
        <v>46204</v>
      </c>
      <c r="K63" s="1678"/>
      <c r="L63" s="351"/>
      <c r="M63" s="348"/>
      <c r="N63" s="349"/>
      <c r="O63" s="349"/>
      <c r="P63" s="349"/>
      <c r="Q63" s="351"/>
      <c r="R63" s="348"/>
      <c r="S63" s="349"/>
      <c r="T63" s="349"/>
      <c r="U63" s="349"/>
      <c r="V63" s="351"/>
      <c r="W63" s="347"/>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row>
    <row r="64" spans="1:49" x14ac:dyDescent="0.25">
      <c r="A64" s="12"/>
      <c r="B64" s="708"/>
      <c r="C64" s="708"/>
      <c r="D64" s="708"/>
      <c r="E64" s="708"/>
      <c r="F64" s="708"/>
      <c r="G64" s="708"/>
      <c r="H64" s="708"/>
      <c r="I64" s="708"/>
      <c r="J64" s="708"/>
      <c r="K64" s="708"/>
      <c r="L64" s="708"/>
      <c r="M64" s="708"/>
      <c r="N64" s="708"/>
      <c r="O64" s="708"/>
      <c r="P64" s="708"/>
      <c r="Q64" s="708"/>
      <c r="R64" s="708"/>
      <c r="S64" s="708"/>
      <c r="T64" s="708"/>
      <c r="U64" s="708"/>
      <c r="V64" s="708"/>
      <c r="W64" s="708"/>
      <c r="X64" s="12"/>
      <c r="Y64" s="12"/>
      <c r="Z64" s="12"/>
      <c r="AA64" s="12"/>
      <c r="AB64" s="12"/>
      <c r="AC64" s="12"/>
      <c r="AD64" s="12"/>
      <c r="AE64" s="12"/>
      <c r="AF64" s="12"/>
      <c r="AG64" s="12"/>
      <c r="AH64" s="12"/>
      <c r="AI64" s="12"/>
      <c r="AJ64" s="12"/>
      <c r="AK64" s="12"/>
      <c r="AL64" s="12"/>
      <c r="AM64" s="12"/>
      <c r="AN64" s="12"/>
      <c r="AO64" s="12"/>
      <c r="AP64" s="12"/>
      <c r="AQ64" s="12"/>
      <c r="AR64" s="12"/>
      <c r="AS64" s="12"/>
      <c r="AT64" s="12"/>
      <c r="AU64" s="12"/>
      <c r="AV64" s="12"/>
      <c r="AW64" s="12"/>
    </row>
    <row r="65" spans="1:49" x14ac:dyDescent="0.25">
      <c r="A65" s="12"/>
      <c r="B65" s="12"/>
      <c r="C65" s="12"/>
      <c r="D65" s="12"/>
      <c r="E65" s="12"/>
      <c r="F65" s="12"/>
      <c r="G65" s="12"/>
      <c r="H65" s="12"/>
      <c r="I65" s="12"/>
      <c r="J65" s="12"/>
      <c r="K65" s="12"/>
      <c r="L65" s="12"/>
      <c r="M65" s="12"/>
      <c r="N65" s="12"/>
      <c r="O65" s="12"/>
      <c r="P65" s="12"/>
      <c r="Q65" s="12"/>
      <c r="R65" s="12"/>
      <c r="S65" s="12"/>
      <c r="T65" s="12"/>
      <c r="U65" s="12"/>
      <c r="V65" s="12"/>
      <c r="W65" s="12"/>
      <c r="X65" s="12"/>
      <c r="Y65" s="709"/>
      <c r="Z65" s="709"/>
      <c r="AA65" s="12"/>
      <c r="AB65" s="12"/>
      <c r="AC65" s="12"/>
      <c r="AD65" s="12"/>
      <c r="AE65" s="12"/>
      <c r="AF65" s="12"/>
      <c r="AG65" s="12"/>
      <c r="AH65" s="12"/>
      <c r="AI65" s="12"/>
      <c r="AJ65" s="12"/>
      <c r="AK65" s="12"/>
      <c r="AL65" s="12"/>
      <c r="AM65" s="12"/>
      <c r="AN65" s="12"/>
      <c r="AO65" s="12"/>
      <c r="AP65" s="12"/>
      <c r="AQ65" s="12"/>
      <c r="AR65" s="12"/>
      <c r="AS65" s="12"/>
      <c r="AT65" s="12"/>
      <c r="AU65" s="12"/>
      <c r="AV65" s="12"/>
      <c r="AW65" s="12"/>
    </row>
    <row r="66" spans="1:49" x14ac:dyDescent="0.25">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c r="AR66" s="12"/>
      <c r="AS66" s="12"/>
      <c r="AT66" s="12"/>
      <c r="AU66" s="12"/>
      <c r="AV66" s="12"/>
      <c r="AW66" s="12"/>
    </row>
    <row r="67" spans="1:49" x14ac:dyDescent="0.25">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c r="AR67" s="12"/>
      <c r="AS67" s="12"/>
      <c r="AT67" s="12"/>
      <c r="AU67" s="12"/>
      <c r="AV67" s="12"/>
      <c r="AW67" s="12"/>
    </row>
    <row r="68" spans="1:49" x14ac:dyDescent="0.25">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row>
    <row r="69" spans="1:49" x14ac:dyDescent="0.25">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c r="AL69" s="12"/>
      <c r="AM69" s="12"/>
      <c r="AN69" s="12"/>
      <c r="AO69" s="12"/>
      <c r="AP69" s="12"/>
      <c r="AQ69" s="12"/>
      <c r="AR69" s="12"/>
      <c r="AS69" s="12"/>
      <c r="AT69" s="12"/>
      <c r="AU69" s="12"/>
      <c r="AV69" s="12"/>
      <c r="AW69" s="12"/>
    </row>
    <row r="70" spans="1:49" x14ac:dyDescent="0.25">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c r="AL70" s="12"/>
      <c r="AM70" s="12"/>
      <c r="AN70" s="12"/>
      <c r="AO70" s="12"/>
      <c r="AP70" s="12"/>
      <c r="AQ70" s="12"/>
      <c r="AR70" s="12"/>
      <c r="AS70" s="12"/>
      <c r="AT70" s="12"/>
      <c r="AU70" s="12"/>
      <c r="AV70" s="12"/>
      <c r="AW70" s="12"/>
    </row>
    <row r="71" spans="1:49" x14ac:dyDescent="0.25">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c r="AL71" s="12"/>
      <c r="AM71" s="12"/>
      <c r="AN71" s="12"/>
      <c r="AO71" s="12"/>
      <c r="AP71" s="12"/>
      <c r="AQ71" s="12"/>
      <c r="AR71" s="12"/>
      <c r="AS71" s="12"/>
      <c r="AT71" s="12"/>
      <c r="AU71" s="12"/>
      <c r="AV71" s="12"/>
      <c r="AW71" s="12"/>
    </row>
    <row r="72" spans="1:49" x14ac:dyDescent="0.25">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c r="AR72" s="12"/>
      <c r="AS72" s="12"/>
      <c r="AT72" s="12"/>
      <c r="AU72" s="12"/>
      <c r="AV72" s="12"/>
      <c r="AW72" s="12"/>
    </row>
    <row r="73" spans="1:49" x14ac:dyDescent="0.25">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c r="AL73" s="12"/>
      <c r="AM73" s="12"/>
      <c r="AN73" s="12"/>
      <c r="AO73" s="12"/>
      <c r="AP73" s="12"/>
      <c r="AQ73" s="12"/>
      <c r="AR73" s="12"/>
      <c r="AS73" s="12"/>
      <c r="AT73" s="12"/>
      <c r="AU73" s="12"/>
      <c r="AV73" s="12"/>
      <c r="AW73" s="12"/>
    </row>
    <row r="74" spans="1:49" x14ac:dyDescent="0.25">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row>
    <row r="75" spans="1:49" x14ac:dyDescent="0.25">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c r="AL75" s="12"/>
      <c r="AM75" s="12"/>
      <c r="AN75" s="12"/>
      <c r="AO75" s="12"/>
      <c r="AP75" s="12"/>
      <c r="AQ75" s="12"/>
      <c r="AR75" s="12"/>
      <c r="AS75" s="12"/>
      <c r="AT75" s="12"/>
      <c r="AU75" s="12"/>
      <c r="AV75" s="12"/>
      <c r="AW75" s="12"/>
    </row>
    <row r="76" spans="1:49" x14ac:dyDescent="0.25">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c r="AH76" s="12"/>
      <c r="AI76" s="12"/>
      <c r="AJ76" s="12"/>
      <c r="AK76" s="12"/>
      <c r="AL76" s="12"/>
      <c r="AM76" s="12"/>
      <c r="AN76" s="12"/>
      <c r="AO76" s="12"/>
      <c r="AP76" s="12"/>
      <c r="AQ76" s="12"/>
      <c r="AR76" s="12"/>
      <c r="AS76" s="12"/>
      <c r="AT76" s="12"/>
      <c r="AU76" s="12"/>
      <c r="AV76" s="12"/>
      <c r="AW76" s="12"/>
    </row>
    <row r="77" spans="1:49" x14ac:dyDescent="0.25">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c r="AL77" s="12"/>
      <c r="AM77" s="12"/>
      <c r="AN77" s="12"/>
      <c r="AO77" s="12"/>
      <c r="AP77" s="12"/>
      <c r="AQ77" s="12"/>
      <c r="AR77" s="12"/>
      <c r="AS77" s="12"/>
      <c r="AT77" s="12"/>
      <c r="AU77" s="12"/>
      <c r="AV77" s="12"/>
      <c r="AW77" s="12"/>
    </row>
    <row r="78" spans="1:49" x14ac:dyDescent="0.25">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c r="AL78" s="12"/>
      <c r="AM78" s="12"/>
      <c r="AN78" s="12"/>
      <c r="AO78" s="12"/>
      <c r="AP78" s="12"/>
      <c r="AQ78" s="12"/>
      <c r="AR78" s="12"/>
      <c r="AS78" s="12"/>
      <c r="AT78" s="12"/>
      <c r="AU78" s="12"/>
      <c r="AV78" s="12"/>
      <c r="AW78" s="12"/>
    </row>
    <row r="79" spans="1:49" x14ac:dyDescent="0.25">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c r="AL79" s="12"/>
      <c r="AM79" s="12"/>
      <c r="AN79" s="12"/>
      <c r="AO79" s="12"/>
      <c r="AP79" s="12"/>
      <c r="AQ79" s="12"/>
      <c r="AR79" s="12"/>
      <c r="AS79" s="12"/>
      <c r="AT79" s="12"/>
      <c r="AU79" s="12"/>
      <c r="AV79" s="12"/>
      <c r="AW79" s="12"/>
    </row>
    <row r="80" spans="1:49" x14ac:dyDescent="0.25">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c r="AL80" s="12"/>
      <c r="AM80" s="12"/>
      <c r="AN80" s="12"/>
      <c r="AO80" s="12"/>
      <c r="AP80" s="12"/>
      <c r="AQ80" s="12"/>
      <c r="AR80" s="12"/>
      <c r="AS80" s="12"/>
      <c r="AT80" s="12"/>
      <c r="AU80" s="12"/>
      <c r="AV80" s="12"/>
      <c r="AW80" s="12"/>
    </row>
    <row r="81" spans="1:49" x14ac:dyDescent="0.25">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row>
    <row r="82" spans="1:49" x14ac:dyDescent="0.25">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c r="AL82" s="12"/>
      <c r="AM82" s="12"/>
      <c r="AN82" s="12"/>
      <c r="AO82" s="12"/>
      <c r="AP82" s="12"/>
      <c r="AQ82" s="12"/>
      <c r="AR82" s="12"/>
      <c r="AS82" s="12"/>
      <c r="AT82" s="12"/>
      <c r="AU82" s="12"/>
      <c r="AV82" s="12"/>
      <c r="AW82" s="12"/>
    </row>
    <row r="83" spans="1:49" x14ac:dyDescent="0.25">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c r="AL83" s="12"/>
      <c r="AM83" s="12"/>
      <c r="AN83" s="12"/>
      <c r="AO83" s="12"/>
      <c r="AP83" s="12"/>
      <c r="AQ83" s="12"/>
      <c r="AR83" s="12"/>
      <c r="AS83" s="12"/>
      <c r="AT83" s="12"/>
      <c r="AU83" s="12"/>
      <c r="AV83" s="12"/>
      <c r="AW83" s="12"/>
    </row>
    <row r="84" spans="1:49" x14ac:dyDescent="0.25">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c r="AL84" s="12"/>
      <c r="AM84" s="12"/>
      <c r="AN84" s="12"/>
      <c r="AO84" s="12"/>
      <c r="AP84" s="12"/>
      <c r="AQ84" s="12"/>
      <c r="AR84" s="12"/>
      <c r="AS84" s="12"/>
      <c r="AT84" s="12"/>
      <c r="AU84" s="12"/>
      <c r="AV84" s="12"/>
      <c r="AW84" s="12"/>
    </row>
    <row r="85" spans="1:49" x14ac:dyDescent="0.25">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c r="AC85" s="12"/>
      <c r="AD85" s="12"/>
      <c r="AE85" s="12"/>
      <c r="AF85" s="12"/>
      <c r="AG85" s="12"/>
      <c r="AH85" s="12"/>
      <c r="AI85" s="12"/>
      <c r="AJ85" s="12"/>
      <c r="AK85" s="12"/>
      <c r="AL85" s="12"/>
      <c r="AM85" s="12"/>
      <c r="AN85" s="12"/>
      <c r="AO85" s="12"/>
      <c r="AP85" s="12"/>
      <c r="AQ85" s="12"/>
      <c r="AR85" s="12"/>
      <c r="AS85" s="12"/>
      <c r="AT85" s="12"/>
      <c r="AU85" s="12"/>
      <c r="AV85" s="12"/>
      <c r="AW85" s="12"/>
    </row>
    <row r="86" spans="1:49" x14ac:dyDescent="0.25">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c r="AL86" s="12"/>
      <c r="AM86" s="12"/>
      <c r="AN86" s="12"/>
      <c r="AO86" s="12"/>
      <c r="AP86" s="12"/>
      <c r="AQ86" s="12"/>
      <c r="AR86" s="12"/>
      <c r="AS86" s="12"/>
      <c r="AT86" s="12"/>
      <c r="AU86" s="12"/>
      <c r="AV86" s="12"/>
      <c r="AW86" s="12"/>
    </row>
    <row r="87" spans="1:49" x14ac:dyDescent="0.25">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c r="AL87" s="12"/>
      <c r="AM87" s="12"/>
      <c r="AN87" s="12"/>
      <c r="AO87" s="12"/>
      <c r="AP87" s="12"/>
      <c r="AQ87" s="12"/>
      <c r="AR87" s="12"/>
      <c r="AS87" s="12"/>
      <c r="AT87" s="12"/>
      <c r="AU87" s="12"/>
      <c r="AV87" s="12"/>
      <c r="AW87" s="12"/>
    </row>
    <row r="88" spans="1:49" x14ac:dyDescent="0.25">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row>
    <row r="89" spans="1:49" x14ac:dyDescent="0.25">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c r="AL89" s="12"/>
      <c r="AM89" s="12"/>
      <c r="AN89" s="12"/>
      <c r="AO89" s="12"/>
      <c r="AP89" s="12"/>
      <c r="AQ89" s="12"/>
      <c r="AR89" s="12"/>
      <c r="AS89" s="12"/>
      <c r="AT89" s="12"/>
      <c r="AU89" s="12"/>
      <c r="AV89" s="12"/>
      <c r="AW89" s="12"/>
    </row>
    <row r="90" spans="1:49" x14ac:dyDescent="0.25">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c r="AL90" s="12"/>
      <c r="AM90" s="12"/>
      <c r="AN90" s="12"/>
      <c r="AO90" s="12"/>
      <c r="AP90" s="12"/>
      <c r="AQ90" s="12"/>
      <c r="AR90" s="12"/>
      <c r="AS90" s="12"/>
      <c r="AT90" s="12"/>
      <c r="AU90" s="12"/>
      <c r="AV90" s="12"/>
      <c r="AW90" s="12"/>
    </row>
    <row r="91" spans="1:49" x14ac:dyDescent="0.25">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c r="AL91" s="12"/>
      <c r="AM91" s="12"/>
      <c r="AN91" s="12"/>
      <c r="AO91" s="12"/>
      <c r="AP91" s="12"/>
      <c r="AQ91" s="12"/>
      <c r="AR91" s="12"/>
      <c r="AS91" s="12"/>
      <c r="AT91" s="12"/>
      <c r="AU91" s="12"/>
      <c r="AV91" s="12"/>
      <c r="AW91" s="12"/>
    </row>
    <row r="92" spans="1:49" x14ac:dyDescent="0.25">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c r="AA92" s="12"/>
      <c r="AB92" s="12"/>
      <c r="AC92" s="12"/>
      <c r="AD92" s="12"/>
      <c r="AE92" s="12"/>
      <c r="AF92" s="12"/>
      <c r="AG92" s="12"/>
      <c r="AH92" s="12"/>
      <c r="AI92" s="12"/>
      <c r="AJ92" s="12"/>
      <c r="AK92" s="12"/>
      <c r="AL92" s="12"/>
      <c r="AM92" s="12"/>
      <c r="AN92" s="12"/>
      <c r="AO92" s="12"/>
      <c r="AP92" s="12"/>
      <c r="AQ92" s="12"/>
      <c r="AR92" s="12"/>
      <c r="AS92" s="12"/>
      <c r="AT92" s="12"/>
      <c r="AU92" s="12"/>
      <c r="AV92" s="12"/>
      <c r="AW92" s="12"/>
    </row>
    <row r="93" spans="1:49" x14ac:dyDescent="0.25">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c r="AL93" s="12"/>
      <c r="AM93" s="12"/>
      <c r="AN93" s="12"/>
      <c r="AO93" s="12"/>
      <c r="AP93" s="12"/>
      <c r="AQ93" s="12"/>
      <c r="AR93" s="12"/>
      <c r="AS93" s="12"/>
      <c r="AT93" s="12"/>
      <c r="AU93" s="12"/>
      <c r="AV93" s="12"/>
      <c r="AW93" s="12"/>
    </row>
    <row r="94" spans="1:49" x14ac:dyDescent="0.25">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c r="AL94" s="12"/>
      <c r="AM94" s="12"/>
      <c r="AN94" s="12"/>
      <c r="AO94" s="12"/>
      <c r="AP94" s="12"/>
      <c r="AQ94" s="12"/>
      <c r="AR94" s="12"/>
      <c r="AS94" s="12"/>
      <c r="AT94" s="12"/>
      <c r="AU94" s="12"/>
      <c r="AV94" s="12"/>
      <c r="AW94" s="12"/>
    </row>
    <row r="95" spans="1:49" x14ac:dyDescent="0.25">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c r="AA95" s="12"/>
      <c r="AB95" s="12"/>
      <c r="AC95" s="12"/>
      <c r="AD95" s="12"/>
      <c r="AE95" s="12"/>
      <c r="AF95" s="12"/>
      <c r="AG95" s="12"/>
      <c r="AH95" s="12"/>
      <c r="AI95" s="12"/>
      <c r="AJ95" s="12"/>
      <c r="AK95" s="12"/>
      <c r="AL95" s="12"/>
      <c r="AM95" s="12"/>
      <c r="AN95" s="12"/>
      <c r="AO95" s="12"/>
      <c r="AP95" s="12"/>
      <c r="AQ95" s="12"/>
      <c r="AR95" s="12"/>
      <c r="AS95" s="12"/>
      <c r="AT95" s="12"/>
      <c r="AU95" s="12"/>
      <c r="AV95" s="12"/>
      <c r="AW95" s="12"/>
    </row>
    <row r="96" spans="1:49" x14ac:dyDescent="0.25">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c r="AL96" s="12"/>
      <c r="AM96" s="12"/>
      <c r="AN96" s="12"/>
      <c r="AO96" s="12"/>
      <c r="AP96" s="12"/>
      <c r="AQ96" s="12"/>
      <c r="AR96" s="12"/>
      <c r="AS96" s="12"/>
      <c r="AT96" s="12"/>
      <c r="AU96" s="12"/>
      <c r="AV96" s="12"/>
      <c r="AW96" s="12"/>
    </row>
    <row r="97" spans="1:49" x14ac:dyDescent="0.25">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c r="AI97" s="12"/>
      <c r="AJ97" s="12"/>
      <c r="AK97" s="12"/>
      <c r="AL97" s="12"/>
      <c r="AM97" s="12"/>
      <c r="AN97" s="12"/>
      <c r="AO97" s="12"/>
      <c r="AP97" s="12"/>
      <c r="AQ97" s="12"/>
      <c r="AR97" s="12"/>
      <c r="AS97" s="12"/>
      <c r="AT97" s="12"/>
      <c r="AU97" s="12"/>
      <c r="AV97" s="12"/>
      <c r="AW97" s="12"/>
    </row>
    <row r="98" spans="1:49" x14ac:dyDescent="0.25">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c r="AL98" s="12"/>
      <c r="AM98" s="12"/>
      <c r="AN98" s="12"/>
      <c r="AO98" s="12"/>
      <c r="AP98" s="12"/>
      <c r="AQ98" s="12"/>
      <c r="AR98" s="12"/>
      <c r="AS98" s="12"/>
      <c r="AT98" s="12"/>
      <c r="AU98" s="12"/>
      <c r="AV98" s="12"/>
      <c r="AW98" s="12"/>
    </row>
    <row r="99" spans="1:49" x14ac:dyDescent="0.25">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c r="AU99" s="12"/>
      <c r="AV99" s="12"/>
      <c r="AW99" s="12"/>
    </row>
    <row r="100" spans="1:49" x14ac:dyDescent="0.25">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c r="AK100" s="12"/>
      <c r="AL100" s="12"/>
      <c r="AM100" s="12"/>
      <c r="AN100" s="12"/>
      <c r="AO100" s="12"/>
      <c r="AP100" s="12"/>
      <c r="AQ100" s="12"/>
      <c r="AR100" s="12"/>
      <c r="AS100" s="12"/>
      <c r="AT100" s="12"/>
      <c r="AU100" s="12"/>
      <c r="AV100" s="12"/>
      <c r="AW100" s="12"/>
    </row>
    <row r="101" spans="1:49" x14ac:dyDescent="0.25">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c r="AA101" s="12"/>
      <c r="AB101" s="12"/>
      <c r="AC101" s="12"/>
      <c r="AD101" s="12"/>
      <c r="AE101" s="12"/>
      <c r="AF101" s="12"/>
      <c r="AG101" s="12"/>
      <c r="AH101" s="12"/>
      <c r="AI101" s="12"/>
      <c r="AJ101" s="12"/>
      <c r="AK101" s="12"/>
      <c r="AL101" s="12"/>
      <c r="AM101" s="12"/>
      <c r="AN101" s="12"/>
      <c r="AO101" s="12"/>
      <c r="AP101" s="12"/>
      <c r="AQ101" s="12"/>
      <c r="AR101" s="12"/>
      <c r="AS101" s="12"/>
      <c r="AT101" s="12"/>
      <c r="AU101" s="12"/>
      <c r="AV101" s="12"/>
      <c r="AW101" s="12"/>
    </row>
    <row r="102" spans="1:49" x14ac:dyDescent="0.25">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c r="AA102" s="12"/>
      <c r="AB102" s="12"/>
      <c r="AC102" s="12"/>
      <c r="AD102" s="12"/>
      <c r="AE102" s="12"/>
      <c r="AF102" s="12"/>
      <c r="AG102" s="12"/>
      <c r="AH102" s="12"/>
      <c r="AI102" s="12"/>
      <c r="AJ102" s="12"/>
      <c r="AK102" s="12"/>
      <c r="AL102" s="12"/>
      <c r="AM102" s="12"/>
      <c r="AN102" s="12"/>
      <c r="AO102" s="12"/>
      <c r="AP102" s="12"/>
      <c r="AQ102" s="12"/>
      <c r="AR102" s="12"/>
      <c r="AS102" s="12"/>
      <c r="AT102" s="12"/>
      <c r="AU102" s="12"/>
      <c r="AV102" s="12"/>
      <c r="AW102" s="12"/>
    </row>
    <row r="103" spans="1:49" x14ac:dyDescent="0.25">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c r="AA103" s="12"/>
      <c r="AB103" s="12"/>
      <c r="AC103" s="12"/>
      <c r="AD103" s="12"/>
      <c r="AE103" s="12"/>
      <c r="AF103" s="12"/>
      <c r="AG103" s="12"/>
      <c r="AH103" s="12"/>
      <c r="AI103" s="12"/>
      <c r="AJ103" s="12"/>
      <c r="AK103" s="12"/>
      <c r="AL103" s="12"/>
      <c r="AM103" s="12"/>
      <c r="AN103" s="12"/>
      <c r="AO103" s="12"/>
      <c r="AP103" s="12"/>
      <c r="AQ103" s="12"/>
      <c r="AR103" s="12"/>
      <c r="AS103" s="12"/>
      <c r="AT103" s="12"/>
      <c r="AU103" s="12"/>
      <c r="AV103" s="12"/>
      <c r="AW103" s="12"/>
    </row>
    <row r="104" spans="1:49" x14ac:dyDescent="0.25">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c r="AA104" s="12"/>
      <c r="AB104" s="12"/>
      <c r="AC104" s="12"/>
      <c r="AD104" s="12"/>
      <c r="AE104" s="12"/>
      <c r="AF104" s="12"/>
      <c r="AG104" s="12"/>
      <c r="AH104" s="12"/>
      <c r="AI104" s="12"/>
      <c r="AJ104" s="12"/>
      <c r="AK104" s="12"/>
      <c r="AL104" s="12"/>
      <c r="AM104" s="12"/>
      <c r="AN104" s="12"/>
      <c r="AO104" s="12"/>
      <c r="AP104" s="12"/>
      <c r="AQ104" s="12"/>
      <c r="AR104" s="12"/>
      <c r="AS104" s="12"/>
      <c r="AT104" s="12"/>
      <c r="AU104" s="12"/>
      <c r="AV104" s="12"/>
      <c r="AW104" s="12"/>
    </row>
    <row r="105" spans="1:49" x14ac:dyDescent="0.25">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c r="AM105" s="12"/>
      <c r="AN105" s="12"/>
      <c r="AO105" s="12"/>
      <c r="AP105" s="12"/>
      <c r="AQ105" s="12"/>
      <c r="AR105" s="12"/>
      <c r="AS105" s="12"/>
      <c r="AT105" s="12"/>
      <c r="AU105" s="12"/>
      <c r="AV105" s="12"/>
      <c r="AW105" s="12"/>
    </row>
    <row r="106" spans="1:49" x14ac:dyDescent="0.25">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c r="AA106" s="12"/>
      <c r="AB106" s="12"/>
      <c r="AC106" s="12"/>
      <c r="AD106" s="12"/>
      <c r="AE106" s="12"/>
      <c r="AF106" s="12"/>
      <c r="AG106" s="12"/>
      <c r="AH106" s="12"/>
      <c r="AI106" s="12"/>
      <c r="AJ106" s="12"/>
      <c r="AK106" s="12"/>
      <c r="AL106" s="12"/>
      <c r="AM106" s="12"/>
      <c r="AN106" s="12"/>
      <c r="AO106" s="12"/>
      <c r="AP106" s="12"/>
      <c r="AQ106" s="12"/>
      <c r="AR106" s="12"/>
      <c r="AS106" s="12"/>
      <c r="AT106" s="12"/>
      <c r="AU106" s="12"/>
      <c r="AV106" s="12"/>
      <c r="AW106" s="12"/>
    </row>
    <row r="107" spans="1:49" x14ac:dyDescent="0.25">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c r="AA107" s="12"/>
      <c r="AB107" s="12"/>
      <c r="AC107" s="12"/>
      <c r="AD107" s="12"/>
      <c r="AE107" s="12"/>
      <c r="AF107" s="12"/>
      <c r="AG107" s="12"/>
      <c r="AH107" s="12"/>
      <c r="AI107" s="12"/>
      <c r="AJ107" s="12"/>
      <c r="AK107" s="12"/>
      <c r="AL107" s="12"/>
      <c r="AM107" s="12"/>
      <c r="AN107" s="12"/>
      <c r="AO107" s="12"/>
      <c r="AP107" s="12"/>
      <c r="AQ107" s="12"/>
      <c r="AR107" s="12"/>
      <c r="AS107" s="12"/>
      <c r="AT107" s="12"/>
      <c r="AU107" s="12"/>
      <c r="AV107" s="12"/>
      <c r="AW107" s="12"/>
    </row>
    <row r="108" spans="1:49" x14ac:dyDescent="0.25">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c r="AA108" s="12"/>
      <c r="AB108" s="12"/>
      <c r="AC108" s="12"/>
      <c r="AD108" s="12"/>
      <c r="AE108" s="12"/>
      <c r="AF108" s="12"/>
      <c r="AG108" s="12"/>
      <c r="AH108" s="12"/>
      <c r="AI108" s="12"/>
      <c r="AJ108" s="12"/>
      <c r="AK108" s="12"/>
      <c r="AL108" s="12"/>
      <c r="AM108" s="12"/>
      <c r="AN108" s="12"/>
      <c r="AO108" s="12"/>
      <c r="AP108" s="12"/>
      <c r="AQ108" s="12"/>
      <c r="AR108" s="12"/>
      <c r="AS108" s="12"/>
      <c r="AT108" s="12"/>
      <c r="AU108" s="12"/>
      <c r="AV108" s="12"/>
      <c r="AW108" s="12"/>
    </row>
    <row r="109" spans="1:49" x14ac:dyDescent="0.25">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c r="AA109" s="12"/>
      <c r="AB109" s="12"/>
      <c r="AC109" s="12"/>
      <c r="AD109" s="12"/>
      <c r="AE109" s="12"/>
      <c r="AF109" s="12"/>
      <c r="AG109" s="12"/>
      <c r="AH109" s="12"/>
      <c r="AI109" s="12"/>
      <c r="AJ109" s="12"/>
      <c r="AK109" s="12"/>
      <c r="AL109" s="12"/>
      <c r="AM109" s="12"/>
      <c r="AN109" s="12"/>
      <c r="AO109" s="12"/>
      <c r="AP109" s="12"/>
      <c r="AQ109" s="12"/>
      <c r="AR109" s="12"/>
      <c r="AS109" s="12"/>
      <c r="AT109" s="12"/>
      <c r="AU109" s="12"/>
      <c r="AV109" s="12"/>
      <c r="AW109" s="12"/>
    </row>
    <row r="110" spans="1:49" x14ac:dyDescent="0.25">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c r="AK110" s="12"/>
      <c r="AL110" s="12"/>
      <c r="AM110" s="12"/>
      <c r="AN110" s="12"/>
      <c r="AO110" s="12"/>
      <c r="AP110" s="12"/>
      <c r="AQ110" s="12"/>
      <c r="AR110" s="12"/>
      <c r="AS110" s="12"/>
      <c r="AT110" s="12"/>
      <c r="AU110" s="12"/>
      <c r="AV110" s="12"/>
      <c r="AW110" s="12"/>
    </row>
    <row r="111" spans="1:49" x14ac:dyDescent="0.25">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c r="AA111" s="12"/>
      <c r="AB111" s="12"/>
      <c r="AC111" s="12"/>
      <c r="AD111" s="12"/>
      <c r="AE111" s="12"/>
      <c r="AF111" s="12"/>
      <c r="AG111" s="12"/>
      <c r="AH111" s="12"/>
      <c r="AI111" s="12"/>
      <c r="AJ111" s="12"/>
      <c r="AK111" s="12"/>
      <c r="AL111" s="12"/>
      <c r="AM111" s="12"/>
      <c r="AN111" s="12"/>
      <c r="AO111" s="12"/>
      <c r="AP111" s="12"/>
      <c r="AQ111" s="12"/>
      <c r="AR111" s="12"/>
      <c r="AS111" s="12"/>
      <c r="AT111" s="12"/>
      <c r="AU111" s="12"/>
      <c r="AV111" s="12"/>
      <c r="AW111" s="12"/>
    </row>
    <row r="112" spans="1:49" x14ac:dyDescent="0.25">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c r="AA112" s="12"/>
      <c r="AB112" s="12"/>
      <c r="AC112" s="12"/>
      <c r="AD112" s="12"/>
      <c r="AE112" s="12"/>
      <c r="AF112" s="12"/>
      <c r="AG112" s="12"/>
      <c r="AH112" s="12"/>
      <c r="AI112" s="12"/>
      <c r="AJ112" s="12"/>
      <c r="AK112" s="12"/>
      <c r="AL112" s="12"/>
      <c r="AM112" s="12"/>
      <c r="AN112" s="12"/>
      <c r="AO112" s="12"/>
      <c r="AP112" s="12"/>
      <c r="AQ112" s="12"/>
      <c r="AR112" s="12"/>
      <c r="AS112" s="12"/>
      <c r="AT112" s="12"/>
      <c r="AU112" s="12"/>
      <c r="AV112" s="12"/>
      <c r="AW112" s="12"/>
    </row>
    <row r="113" spans="1:49" x14ac:dyDescent="0.25">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c r="AA113" s="12"/>
      <c r="AB113" s="12"/>
      <c r="AC113" s="12"/>
      <c r="AD113" s="12"/>
      <c r="AE113" s="12"/>
      <c r="AF113" s="12"/>
      <c r="AG113" s="12"/>
      <c r="AH113" s="12"/>
      <c r="AI113" s="12"/>
      <c r="AJ113" s="12"/>
      <c r="AK113" s="12"/>
      <c r="AL113" s="12"/>
      <c r="AM113" s="12"/>
      <c r="AN113" s="12"/>
      <c r="AO113" s="12"/>
      <c r="AP113" s="12"/>
      <c r="AQ113" s="12"/>
      <c r="AR113" s="12"/>
      <c r="AS113" s="12"/>
      <c r="AT113" s="12"/>
      <c r="AU113" s="12"/>
      <c r="AV113" s="12"/>
      <c r="AW113" s="12"/>
    </row>
    <row r="114" spans="1:49" x14ac:dyDescent="0.25">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c r="AA114" s="12"/>
      <c r="AB114" s="12"/>
      <c r="AC114" s="12"/>
      <c r="AD114" s="12"/>
      <c r="AE114" s="12"/>
      <c r="AF114" s="12"/>
      <c r="AG114" s="12"/>
      <c r="AH114" s="12"/>
      <c r="AI114" s="12"/>
      <c r="AJ114" s="12"/>
      <c r="AK114" s="12"/>
      <c r="AL114" s="12"/>
      <c r="AM114" s="12"/>
      <c r="AN114" s="12"/>
      <c r="AO114" s="12"/>
      <c r="AP114" s="12"/>
      <c r="AQ114" s="12"/>
      <c r="AR114" s="12"/>
      <c r="AS114" s="12"/>
      <c r="AT114" s="12"/>
      <c r="AU114" s="12"/>
      <c r="AV114" s="12"/>
      <c r="AW114" s="12"/>
    </row>
    <row r="115" spans="1:49" x14ac:dyDescent="0.25">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c r="AA115" s="12"/>
      <c r="AB115" s="12"/>
      <c r="AC115" s="12"/>
      <c r="AD115" s="12"/>
      <c r="AE115" s="12"/>
      <c r="AF115" s="12"/>
      <c r="AG115" s="12"/>
      <c r="AH115" s="12"/>
      <c r="AI115" s="12"/>
      <c r="AJ115" s="12"/>
      <c r="AK115" s="12"/>
      <c r="AL115" s="12"/>
      <c r="AM115" s="12"/>
      <c r="AN115" s="12"/>
      <c r="AO115" s="12"/>
      <c r="AP115" s="12"/>
      <c r="AQ115" s="12"/>
      <c r="AR115" s="12"/>
      <c r="AS115" s="12"/>
      <c r="AT115" s="12"/>
      <c r="AU115" s="12"/>
      <c r="AV115" s="12"/>
      <c r="AW115" s="12"/>
    </row>
    <row r="116" spans="1:49" x14ac:dyDescent="0.25">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row>
    <row r="117" spans="1:49" x14ac:dyDescent="0.25">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c r="AA117" s="12"/>
      <c r="AB117" s="12"/>
      <c r="AC117" s="12"/>
      <c r="AD117" s="12"/>
      <c r="AE117" s="12"/>
      <c r="AF117" s="12"/>
      <c r="AG117" s="12"/>
      <c r="AH117" s="12"/>
      <c r="AI117" s="12"/>
      <c r="AJ117" s="12"/>
      <c r="AK117" s="12"/>
      <c r="AL117" s="12"/>
      <c r="AM117" s="12"/>
      <c r="AN117" s="12"/>
      <c r="AO117" s="12"/>
      <c r="AP117" s="12"/>
      <c r="AQ117" s="12"/>
      <c r="AR117" s="12"/>
      <c r="AS117" s="12"/>
      <c r="AT117" s="12"/>
      <c r="AU117" s="12"/>
      <c r="AV117" s="12"/>
      <c r="AW117" s="12"/>
    </row>
    <row r="118" spans="1:49" x14ac:dyDescent="0.25">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12"/>
      <c r="AN118" s="12"/>
      <c r="AO118" s="12"/>
      <c r="AP118" s="12"/>
      <c r="AQ118" s="12"/>
      <c r="AR118" s="12"/>
      <c r="AS118" s="12"/>
      <c r="AT118" s="12"/>
      <c r="AU118" s="12"/>
      <c r="AV118" s="12"/>
      <c r="AW118" s="12"/>
    </row>
    <row r="119" spans="1:49" x14ac:dyDescent="0.25">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c r="AA119" s="12"/>
      <c r="AB119" s="12"/>
      <c r="AC119" s="12"/>
      <c r="AD119" s="12"/>
      <c r="AE119" s="12"/>
      <c r="AF119" s="12"/>
      <c r="AG119" s="12"/>
      <c r="AH119" s="12"/>
      <c r="AI119" s="12"/>
      <c r="AJ119" s="12"/>
      <c r="AK119" s="12"/>
      <c r="AL119" s="12"/>
      <c r="AM119" s="12"/>
      <c r="AN119" s="12"/>
      <c r="AO119" s="12"/>
      <c r="AP119" s="12"/>
      <c r="AQ119" s="12"/>
      <c r="AR119" s="12"/>
      <c r="AS119" s="12"/>
      <c r="AT119" s="12"/>
      <c r="AU119" s="12"/>
      <c r="AV119" s="12"/>
      <c r="AW119" s="12"/>
    </row>
    <row r="120" spans="1:49" x14ac:dyDescent="0.25">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row>
    <row r="121" spans="1:49" x14ac:dyDescent="0.25">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c r="AA121" s="12"/>
      <c r="AB121" s="12"/>
      <c r="AC121" s="12"/>
      <c r="AD121" s="12"/>
      <c r="AE121" s="12"/>
      <c r="AF121" s="12"/>
      <c r="AG121" s="12"/>
      <c r="AH121" s="12"/>
      <c r="AI121" s="12"/>
      <c r="AJ121" s="12"/>
      <c r="AK121" s="12"/>
      <c r="AL121" s="12"/>
      <c r="AM121" s="12"/>
      <c r="AN121" s="12"/>
      <c r="AO121" s="12"/>
      <c r="AP121" s="12"/>
      <c r="AQ121" s="12"/>
      <c r="AR121" s="12"/>
      <c r="AS121" s="12"/>
      <c r="AT121" s="12"/>
      <c r="AU121" s="12"/>
      <c r="AV121" s="12"/>
      <c r="AW121" s="12"/>
    </row>
    <row r="122" spans="1:49" x14ac:dyDescent="0.25">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c r="AA122" s="12"/>
      <c r="AB122" s="12"/>
      <c r="AC122" s="12"/>
      <c r="AD122" s="12"/>
      <c r="AE122" s="12"/>
      <c r="AF122" s="12"/>
      <c r="AG122" s="12"/>
      <c r="AH122" s="12"/>
      <c r="AI122" s="12"/>
      <c r="AJ122" s="12"/>
      <c r="AK122" s="12"/>
      <c r="AL122" s="12"/>
      <c r="AM122" s="12"/>
      <c r="AN122" s="12"/>
      <c r="AO122" s="12"/>
      <c r="AP122" s="12"/>
      <c r="AQ122" s="12"/>
      <c r="AR122" s="12"/>
      <c r="AS122" s="12"/>
      <c r="AT122" s="12"/>
      <c r="AU122" s="12"/>
      <c r="AV122" s="12"/>
      <c r="AW122" s="12"/>
    </row>
    <row r="123" spans="1:49" x14ac:dyDescent="0.25">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c r="AA123" s="12"/>
      <c r="AB123" s="12"/>
      <c r="AC123" s="12"/>
      <c r="AD123" s="12"/>
      <c r="AE123" s="12"/>
      <c r="AF123" s="12"/>
      <c r="AG123" s="12"/>
      <c r="AH123" s="12"/>
      <c r="AI123" s="12"/>
      <c r="AJ123" s="12"/>
      <c r="AK123" s="12"/>
      <c r="AL123" s="12"/>
      <c r="AM123" s="12"/>
      <c r="AN123" s="12"/>
      <c r="AO123" s="12"/>
      <c r="AP123" s="12"/>
      <c r="AQ123" s="12"/>
      <c r="AR123" s="12"/>
      <c r="AS123" s="12"/>
      <c r="AT123" s="12"/>
      <c r="AU123" s="12"/>
      <c r="AV123" s="12"/>
      <c r="AW123" s="12"/>
    </row>
    <row r="124" spans="1:49" x14ac:dyDescent="0.25">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c r="AA124" s="12"/>
      <c r="AB124" s="12"/>
      <c r="AC124" s="12"/>
      <c r="AD124" s="12"/>
      <c r="AE124" s="12"/>
      <c r="AF124" s="12"/>
      <c r="AG124" s="12"/>
      <c r="AH124" s="12"/>
      <c r="AI124" s="12"/>
      <c r="AJ124" s="12"/>
      <c r="AK124" s="12"/>
      <c r="AL124" s="12"/>
      <c r="AM124" s="12"/>
      <c r="AN124" s="12"/>
      <c r="AO124" s="12"/>
      <c r="AP124" s="12"/>
      <c r="AQ124" s="12"/>
      <c r="AR124" s="12"/>
      <c r="AS124" s="12"/>
      <c r="AT124" s="12"/>
      <c r="AU124" s="12"/>
      <c r="AV124" s="12"/>
      <c r="AW124" s="12"/>
    </row>
    <row r="125" spans="1:49" x14ac:dyDescent="0.25">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c r="AA125" s="12"/>
      <c r="AB125" s="12"/>
      <c r="AC125" s="12"/>
      <c r="AD125" s="12"/>
      <c r="AE125" s="12"/>
      <c r="AF125" s="12"/>
      <c r="AG125" s="12"/>
      <c r="AH125" s="12"/>
      <c r="AI125" s="12"/>
      <c r="AJ125" s="12"/>
      <c r="AK125" s="12"/>
      <c r="AL125" s="12"/>
      <c r="AM125" s="12"/>
      <c r="AN125" s="12"/>
      <c r="AO125" s="12"/>
      <c r="AP125" s="12"/>
      <c r="AQ125" s="12"/>
      <c r="AR125" s="12"/>
      <c r="AS125" s="12"/>
      <c r="AT125" s="12"/>
      <c r="AU125" s="12"/>
      <c r="AV125" s="12"/>
      <c r="AW125" s="12"/>
    </row>
    <row r="126" spans="1:49" x14ac:dyDescent="0.25">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c r="AA126" s="12"/>
      <c r="AB126" s="12"/>
      <c r="AC126" s="12"/>
      <c r="AD126" s="12"/>
      <c r="AE126" s="12"/>
      <c r="AF126" s="12"/>
      <c r="AG126" s="12"/>
      <c r="AH126" s="12"/>
      <c r="AI126" s="12"/>
      <c r="AJ126" s="12"/>
      <c r="AK126" s="12"/>
      <c r="AL126" s="12"/>
      <c r="AM126" s="12"/>
      <c r="AN126" s="12"/>
      <c r="AO126" s="12"/>
      <c r="AP126" s="12"/>
      <c r="AQ126" s="12"/>
      <c r="AR126" s="12"/>
      <c r="AS126" s="12"/>
      <c r="AT126" s="12"/>
      <c r="AU126" s="12"/>
      <c r="AV126" s="12"/>
      <c r="AW126" s="12"/>
    </row>
    <row r="127" spans="1:49" x14ac:dyDescent="0.25">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c r="AA127" s="12"/>
      <c r="AB127" s="12"/>
      <c r="AC127" s="12"/>
      <c r="AD127" s="12"/>
      <c r="AE127" s="12"/>
      <c r="AF127" s="12"/>
      <c r="AG127" s="12"/>
      <c r="AH127" s="12"/>
      <c r="AI127" s="12"/>
      <c r="AJ127" s="12"/>
      <c r="AK127" s="12"/>
      <c r="AL127" s="12"/>
      <c r="AM127" s="12"/>
      <c r="AN127" s="12"/>
      <c r="AO127" s="12"/>
      <c r="AP127" s="12"/>
      <c r="AQ127" s="12"/>
      <c r="AR127" s="12"/>
      <c r="AS127" s="12"/>
      <c r="AT127" s="12"/>
      <c r="AU127" s="12"/>
      <c r="AV127" s="12"/>
      <c r="AW127" s="12"/>
    </row>
    <row r="128" spans="1:49" x14ac:dyDescent="0.25">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c r="AA128" s="12"/>
      <c r="AB128" s="12"/>
      <c r="AC128" s="12"/>
      <c r="AD128" s="12"/>
      <c r="AE128" s="12"/>
      <c r="AF128" s="12"/>
      <c r="AG128" s="12"/>
      <c r="AH128" s="12"/>
      <c r="AI128" s="12"/>
      <c r="AJ128" s="12"/>
      <c r="AK128" s="12"/>
      <c r="AL128" s="12"/>
      <c r="AM128" s="12"/>
      <c r="AN128" s="12"/>
      <c r="AO128" s="12"/>
      <c r="AP128" s="12"/>
      <c r="AQ128" s="12"/>
      <c r="AR128" s="12"/>
      <c r="AS128" s="12"/>
      <c r="AT128" s="12"/>
      <c r="AU128" s="12"/>
      <c r="AV128" s="12"/>
      <c r="AW128" s="12"/>
    </row>
    <row r="129" spans="1:49" x14ac:dyDescent="0.25">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c r="AA129" s="12"/>
      <c r="AB129" s="12"/>
      <c r="AC129" s="12"/>
      <c r="AD129" s="12"/>
      <c r="AE129" s="12"/>
      <c r="AF129" s="12"/>
      <c r="AG129" s="12"/>
      <c r="AH129" s="12"/>
      <c r="AI129" s="12"/>
      <c r="AJ129" s="12"/>
      <c r="AK129" s="12"/>
      <c r="AL129" s="12"/>
      <c r="AM129" s="12"/>
      <c r="AN129" s="12"/>
      <c r="AO129" s="12"/>
      <c r="AP129" s="12"/>
      <c r="AQ129" s="12"/>
      <c r="AR129" s="12"/>
      <c r="AS129" s="12"/>
      <c r="AT129" s="12"/>
      <c r="AU129" s="12"/>
      <c r="AV129" s="12"/>
      <c r="AW129" s="12"/>
    </row>
    <row r="130" spans="1:49" x14ac:dyDescent="0.25">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c r="AA130" s="12"/>
      <c r="AB130" s="12"/>
      <c r="AC130" s="12"/>
      <c r="AD130" s="12"/>
      <c r="AE130" s="12"/>
      <c r="AF130" s="12"/>
      <c r="AG130" s="12"/>
      <c r="AH130" s="12"/>
      <c r="AI130" s="12"/>
      <c r="AJ130" s="12"/>
      <c r="AK130" s="12"/>
      <c r="AL130" s="12"/>
      <c r="AM130" s="12"/>
      <c r="AN130" s="12"/>
      <c r="AO130" s="12"/>
      <c r="AP130" s="12"/>
      <c r="AQ130" s="12"/>
      <c r="AR130" s="12"/>
      <c r="AS130" s="12"/>
      <c r="AT130" s="12"/>
      <c r="AU130" s="12"/>
      <c r="AV130" s="12"/>
      <c r="AW130" s="12"/>
    </row>
    <row r="131" spans="1:49" x14ac:dyDescent="0.25">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c r="AA131" s="12"/>
      <c r="AB131" s="12"/>
      <c r="AC131" s="12"/>
      <c r="AD131" s="12"/>
      <c r="AE131" s="12"/>
      <c r="AF131" s="12"/>
      <c r="AG131" s="12"/>
      <c r="AH131" s="12"/>
      <c r="AI131" s="12"/>
      <c r="AJ131" s="12"/>
      <c r="AK131" s="12"/>
      <c r="AL131" s="12"/>
      <c r="AM131" s="12"/>
      <c r="AN131" s="12"/>
      <c r="AO131" s="12"/>
      <c r="AP131" s="12"/>
      <c r="AQ131" s="12"/>
      <c r="AR131" s="12"/>
      <c r="AS131" s="12"/>
      <c r="AT131" s="12"/>
      <c r="AU131" s="12"/>
      <c r="AV131" s="12"/>
      <c r="AW131" s="12"/>
    </row>
    <row r="132" spans="1:49" x14ac:dyDescent="0.25">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c r="AA132" s="12"/>
      <c r="AB132" s="12"/>
      <c r="AC132" s="12"/>
      <c r="AD132" s="12"/>
      <c r="AE132" s="12"/>
      <c r="AF132" s="12"/>
      <c r="AG132" s="12"/>
      <c r="AH132" s="12"/>
      <c r="AI132" s="12"/>
      <c r="AJ132" s="12"/>
      <c r="AK132" s="12"/>
      <c r="AL132" s="12"/>
      <c r="AM132" s="12"/>
      <c r="AN132" s="12"/>
      <c r="AO132" s="12"/>
      <c r="AP132" s="12"/>
      <c r="AQ132" s="12"/>
      <c r="AR132" s="12"/>
      <c r="AS132" s="12"/>
      <c r="AT132" s="12"/>
      <c r="AU132" s="12"/>
      <c r="AV132" s="12"/>
      <c r="AW132" s="12"/>
    </row>
    <row r="133" spans="1:49" x14ac:dyDescent="0.25">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c r="AA133" s="12"/>
      <c r="AB133" s="12"/>
      <c r="AC133" s="12"/>
      <c r="AD133" s="12"/>
      <c r="AE133" s="12"/>
      <c r="AF133" s="12"/>
      <c r="AG133" s="12"/>
      <c r="AH133" s="12"/>
      <c r="AI133" s="12"/>
      <c r="AJ133" s="12"/>
      <c r="AK133" s="12"/>
      <c r="AL133" s="12"/>
      <c r="AM133" s="12"/>
      <c r="AN133" s="12"/>
      <c r="AO133" s="12"/>
      <c r="AP133" s="12"/>
      <c r="AQ133" s="12"/>
      <c r="AR133" s="12"/>
      <c r="AS133" s="12"/>
      <c r="AT133" s="12"/>
      <c r="AU133" s="12"/>
      <c r="AV133" s="12"/>
      <c r="AW133" s="12"/>
    </row>
    <row r="134" spans="1:49" x14ac:dyDescent="0.25">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c r="AA134" s="12"/>
      <c r="AB134" s="12"/>
      <c r="AC134" s="12"/>
      <c r="AD134" s="12"/>
      <c r="AE134" s="12"/>
      <c r="AF134" s="12"/>
      <c r="AG134" s="12"/>
      <c r="AH134" s="12"/>
      <c r="AI134" s="12"/>
      <c r="AJ134" s="12"/>
      <c r="AK134" s="12"/>
      <c r="AL134" s="12"/>
      <c r="AM134" s="12"/>
      <c r="AN134" s="12"/>
      <c r="AO134" s="12"/>
      <c r="AP134" s="12"/>
      <c r="AQ134" s="12"/>
      <c r="AR134" s="12"/>
      <c r="AS134" s="12"/>
      <c r="AT134" s="12"/>
      <c r="AU134" s="12"/>
      <c r="AV134" s="12"/>
      <c r="AW134" s="12"/>
    </row>
    <row r="135" spans="1:49" x14ac:dyDescent="0.25">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c r="AA135" s="12"/>
      <c r="AB135" s="12"/>
      <c r="AC135" s="12"/>
      <c r="AD135" s="12"/>
      <c r="AE135" s="12"/>
      <c r="AF135" s="12"/>
      <c r="AG135" s="12"/>
      <c r="AH135" s="12"/>
      <c r="AI135" s="12"/>
      <c r="AJ135" s="12"/>
      <c r="AK135" s="12"/>
      <c r="AL135" s="12"/>
      <c r="AM135" s="12"/>
      <c r="AN135" s="12"/>
      <c r="AO135" s="12"/>
      <c r="AP135" s="12"/>
      <c r="AQ135" s="12"/>
      <c r="AR135" s="12"/>
      <c r="AS135" s="12"/>
      <c r="AT135" s="12"/>
      <c r="AU135" s="12"/>
      <c r="AV135" s="12"/>
      <c r="AW135" s="12"/>
    </row>
    <row r="136" spans="1:49" x14ac:dyDescent="0.25">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c r="AA136" s="12"/>
      <c r="AB136" s="12"/>
      <c r="AC136" s="12"/>
      <c r="AD136" s="12"/>
      <c r="AE136" s="12"/>
      <c r="AF136" s="12"/>
      <c r="AG136" s="12"/>
      <c r="AH136" s="12"/>
      <c r="AI136" s="12"/>
      <c r="AJ136" s="12"/>
      <c r="AK136" s="12"/>
      <c r="AL136" s="12"/>
      <c r="AM136" s="12"/>
      <c r="AN136" s="12"/>
      <c r="AO136" s="12"/>
      <c r="AP136" s="12"/>
      <c r="AQ136" s="12"/>
      <c r="AR136" s="12"/>
      <c r="AS136" s="12"/>
      <c r="AT136" s="12"/>
      <c r="AU136" s="12"/>
      <c r="AV136" s="12"/>
      <c r="AW136" s="12"/>
    </row>
    <row r="137" spans="1:49" x14ac:dyDescent="0.25">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row>
    <row r="138" spans="1:49" x14ac:dyDescent="0.25">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c r="AA138" s="12"/>
      <c r="AB138" s="12"/>
      <c r="AC138" s="12"/>
      <c r="AD138" s="12"/>
      <c r="AE138" s="12"/>
      <c r="AF138" s="12"/>
      <c r="AG138" s="12"/>
      <c r="AH138" s="12"/>
      <c r="AI138" s="12"/>
      <c r="AJ138" s="12"/>
      <c r="AK138" s="12"/>
      <c r="AL138" s="12"/>
      <c r="AM138" s="12"/>
      <c r="AN138" s="12"/>
      <c r="AO138" s="12"/>
      <c r="AP138" s="12"/>
      <c r="AQ138" s="12"/>
      <c r="AR138" s="12"/>
      <c r="AS138" s="12"/>
      <c r="AT138" s="12"/>
      <c r="AU138" s="12"/>
      <c r="AV138" s="12"/>
      <c r="AW138" s="12"/>
    </row>
    <row r="139" spans="1:49" x14ac:dyDescent="0.25">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12"/>
      <c r="AQ139" s="12"/>
      <c r="AR139" s="12"/>
      <c r="AS139" s="12"/>
      <c r="AT139" s="12"/>
      <c r="AU139" s="12"/>
      <c r="AV139" s="12"/>
      <c r="AW139" s="12"/>
    </row>
    <row r="140" spans="1:49" x14ac:dyDescent="0.25">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c r="AA140" s="12"/>
      <c r="AB140" s="12"/>
      <c r="AC140" s="12"/>
      <c r="AD140" s="12"/>
      <c r="AE140" s="12"/>
      <c r="AF140" s="12"/>
      <c r="AG140" s="12"/>
      <c r="AH140" s="12"/>
      <c r="AI140" s="12"/>
      <c r="AJ140" s="12"/>
      <c r="AK140" s="12"/>
      <c r="AL140" s="12"/>
      <c r="AM140" s="12"/>
      <c r="AN140" s="12"/>
      <c r="AO140" s="12"/>
      <c r="AP140" s="12"/>
      <c r="AQ140" s="12"/>
      <c r="AR140" s="12"/>
      <c r="AS140" s="12"/>
      <c r="AT140" s="12"/>
      <c r="AU140" s="12"/>
      <c r="AV140" s="12"/>
      <c r="AW140" s="12"/>
    </row>
    <row r="141" spans="1:49" x14ac:dyDescent="0.25">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c r="AA141" s="12"/>
      <c r="AB141" s="12"/>
      <c r="AC141" s="12"/>
      <c r="AD141" s="12"/>
      <c r="AE141" s="12"/>
      <c r="AF141" s="12"/>
      <c r="AG141" s="12"/>
      <c r="AH141" s="12"/>
      <c r="AI141" s="12"/>
      <c r="AJ141" s="12"/>
      <c r="AK141" s="12"/>
      <c r="AL141" s="12"/>
      <c r="AM141" s="12"/>
      <c r="AN141" s="12"/>
      <c r="AO141" s="12"/>
      <c r="AP141" s="12"/>
      <c r="AQ141" s="12"/>
      <c r="AR141" s="12"/>
      <c r="AS141" s="12"/>
      <c r="AT141" s="12"/>
      <c r="AU141" s="12"/>
      <c r="AV141" s="12"/>
      <c r="AW141" s="12"/>
    </row>
    <row r="142" spans="1:49" x14ac:dyDescent="0.25">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c r="AK142" s="12"/>
      <c r="AL142" s="12"/>
      <c r="AM142" s="12"/>
      <c r="AN142" s="12"/>
      <c r="AO142" s="12"/>
      <c r="AP142" s="12"/>
      <c r="AQ142" s="12"/>
      <c r="AR142" s="12"/>
      <c r="AS142" s="12"/>
      <c r="AT142" s="12"/>
      <c r="AU142" s="12"/>
      <c r="AV142" s="12"/>
      <c r="AW142" s="12"/>
    </row>
    <row r="143" spans="1:49" x14ac:dyDescent="0.25">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c r="AB143" s="12"/>
      <c r="AC143" s="12"/>
      <c r="AD143" s="12"/>
      <c r="AE143" s="12"/>
      <c r="AF143" s="12"/>
      <c r="AG143" s="12"/>
      <c r="AH143" s="12"/>
      <c r="AI143" s="12"/>
      <c r="AJ143" s="12"/>
      <c r="AK143" s="12"/>
      <c r="AL143" s="12"/>
      <c r="AM143" s="12"/>
      <c r="AN143" s="12"/>
      <c r="AO143" s="12"/>
      <c r="AP143" s="12"/>
      <c r="AQ143" s="12"/>
      <c r="AR143" s="12"/>
      <c r="AS143" s="12"/>
      <c r="AT143" s="12"/>
      <c r="AU143" s="12"/>
      <c r="AV143" s="12"/>
      <c r="AW143" s="12"/>
    </row>
    <row r="144" spans="1:49" x14ac:dyDescent="0.25">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c r="AK144" s="12"/>
      <c r="AL144" s="12"/>
      <c r="AM144" s="12"/>
      <c r="AN144" s="12"/>
      <c r="AO144" s="12"/>
      <c r="AP144" s="12"/>
      <c r="AQ144" s="12"/>
      <c r="AR144" s="12"/>
      <c r="AS144" s="12"/>
      <c r="AT144" s="12"/>
      <c r="AU144" s="12"/>
      <c r="AV144" s="12"/>
      <c r="AW144" s="12"/>
    </row>
    <row r="145" spans="1:49" x14ac:dyDescent="0.25">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c r="AB145" s="12"/>
      <c r="AC145" s="12"/>
      <c r="AD145" s="12"/>
      <c r="AE145" s="12"/>
      <c r="AF145" s="12"/>
      <c r="AG145" s="12"/>
      <c r="AH145" s="12"/>
      <c r="AI145" s="12"/>
      <c r="AJ145" s="12"/>
      <c r="AK145" s="12"/>
      <c r="AL145" s="12"/>
      <c r="AM145" s="12"/>
      <c r="AN145" s="12"/>
      <c r="AO145" s="12"/>
      <c r="AP145" s="12"/>
      <c r="AQ145" s="12"/>
      <c r="AR145" s="12"/>
      <c r="AS145" s="12"/>
      <c r="AT145" s="12"/>
      <c r="AU145" s="12"/>
      <c r="AV145" s="12"/>
      <c r="AW145" s="12"/>
    </row>
    <row r="146" spans="1:49" x14ac:dyDescent="0.25">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c r="AK146" s="12"/>
      <c r="AL146" s="12"/>
      <c r="AM146" s="12"/>
      <c r="AN146" s="12"/>
      <c r="AO146" s="12"/>
      <c r="AP146" s="12"/>
      <c r="AQ146" s="12"/>
      <c r="AR146" s="12"/>
      <c r="AS146" s="12"/>
      <c r="AT146" s="12"/>
      <c r="AU146" s="12"/>
      <c r="AV146" s="12"/>
      <c r="AW146" s="12"/>
    </row>
    <row r="147" spans="1:49" x14ac:dyDescent="0.25">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c r="AB147" s="12"/>
      <c r="AC147" s="12"/>
      <c r="AD147" s="12"/>
      <c r="AE147" s="12"/>
      <c r="AF147" s="12"/>
      <c r="AG147" s="12"/>
      <c r="AH147" s="12"/>
      <c r="AI147" s="12"/>
      <c r="AJ147" s="12"/>
      <c r="AK147" s="12"/>
      <c r="AL147" s="12"/>
      <c r="AM147" s="12"/>
      <c r="AN147" s="12"/>
      <c r="AO147" s="12"/>
      <c r="AP147" s="12"/>
      <c r="AQ147" s="12"/>
      <c r="AR147" s="12"/>
      <c r="AS147" s="12"/>
      <c r="AT147" s="12"/>
      <c r="AU147" s="12"/>
      <c r="AV147" s="12"/>
      <c r="AW147" s="12"/>
    </row>
    <row r="148" spans="1:49" x14ac:dyDescent="0.25">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c r="AA148" s="12"/>
      <c r="AB148" s="12"/>
      <c r="AC148" s="12"/>
      <c r="AD148" s="12"/>
      <c r="AE148" s="12"/>
      <c r="AF148" s="12"/>
      <c r="AG148" s="12"/>
      <c r="AH148" s="12"/>
      <c r="AI148" s="12"/>
      <c r="AJ148" s="12"/>
      <c r="AK148" s="12"/>
      <c r="AL148" s="12"/>
      <c r="AM148" s="12"/>
      <c r="AN148" s="12"/>
      <c r="AO148" s="12"/>
      <c r="AP148" s="12"/>
      <c r="AQ148" s="12"/>
      <c r="AR148" s="12"/>
      <c r="AS148" s="12"/>
      <c r="AT148" s="12"/>
      <c r="AU148" s="12"/>
      <c r="AV148" s="12"/>
      <c r="AW148" s="12"/>
    </row>
    <row r="149" spans="1:49" x14ac:dyDescent="0.25">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c r="AA149" s="12"/>
      <c r="AB149" s="12"/>
      <c r="AC149" s="12"/>
      <c r="AD149" s="12"/>
      <c r="AE149" s="12"/>
      <c r="AF149" s="12"/>
      <c r="AG149" s="12"/>
      <c r="AH149" s="12"/>
      <c r="AI149" s="12"/>
      <c r="AJ149" s="12"/>
      <c r="AK149" s="12"/>
      <c r="AL149" s="12"/>
      <c r="AM149" s="12"/>
      <c r="AN149" s="12"/>
      <c r="AO149" s="12"/>
      <c r="AP149" s="12"/>
      <c r="AQ149" s="12"/>
      <c r="AR149" s="12"/>
      <c r="AS149" s="12"/>
      <c r="AT149" s="12"/>
      <c r="AU149" s="12"/>
      <c r="AV149" s="12"/>
      <c r="AW149" s="12"/>
    </row>
    <row r="150" spans="1:49" x14ac:dyDescent="0.25">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c r="AA150" s="12"/>
      <c r="AB150" s="12"/>
      <c r="AC150" s="12"/>
      <c r="AD150" s="12"/>
      <c r="AE150" s="12"/>
      <c r="AF150" s="12"/>
      <c r="AG150" s="12"/>
      <c r="AH150" s="12"/>
      <c r="AI150" s="12"/>
      <c r="AJ150" s="12"/>
      <c r="AK150" s="12"/>
      <c r="AL150" s="12"/>
      <c r="AM150" s="12"/>
      <c r="AN150" s="12"/>
      <c r="AO150" s="12"/>
      <c r="AP150" s="12"/>
      <c r="AQ150" s="12"/>
      <c r="AR150" s="12"/>
      <c r="AS150" s="12"/>
      <c r="AT150" s="12"/>
      <c r="AU150" s="12"/>
      <c r="AV150" s="12"/>
      <c r="AW150" s="12"/>
    </row>
    <row r="151" spans="1:49" x14ac:dyDescent="0.25">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c r="AA151" s="12"/>
      <c r="AB151" s="12"/>
      <c r="AC151" s="12"/>
      <c r="AD151" s="12"/>
      <c r="AE151" s="12"/>
      <c r="AF151" s="12"/>
      <c r="AG151" s="12"/>
      <c r="AH151" s="12"/>
      <c r="AI151" s="12"/>
      <c r="AJ151" s="12"/>
      <c r="AK151" s="12"/>
      <c r="AL151" s="12"/>
      <c r="AM151" s="12"/>
      <c r="AN151" s="12"/>
      <c r="AO151" s="12"/>
      <c r="AP151" s="12"/>
      <c r="AQ151" s="12"/>
      <c r="AR151" s="12"/>
      <c r="AS151" s="12"/>
      <c r="AT151" s="12"/>
      <c r="AU151" s="12"/>
      <c r="AV151" s="12"/>
      <c r="AW151" s="12"/>
    </row>
    <row r="152" spans="1:49" x14ac:dyDescent="0.25">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c r="AA152" s="12"/>
      <c r="AB152" s="12"/>
      <c r="AC152" s="12"/>
      <c r="AD152" s="12"/>
      <c r="AE152" s="12"/>
      <c r="AF152" s="12"/>
      <c r="AG152" s="12"/>
      <c r="AH152" s="12"/>
      <c r="AI152" s="12"/>
      <c r="AJ152" s="12"/>
      <c r="AK152" s="12"/>
      <c r="AL152" s="12"/>
      <c r="AM152" s="12"/>
      <c r="AN152" s="12"/>
      <c r="AO152" s="12"/>
      <c r="AP152" s="12"/>
      <c r="AQ152" s="12"/>
      <c r="AR152" s="12"/>
      <c r="AS152" s="12"/>
      <c r="AT152" s="12"/>
      <c r="AU152" s="12"/>
      <c r="AV152" s="12"/>
      <c r="AW152" s="12"/>
    </row>
    <row r="153" spans="1:49" x14ac:dyDescent="0.25">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row>
    <row r="154" spans="1:49" x14ac:dyDescent="0.25">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c r="AA154" s="12"/>
      <c r="AB154" s="12"/>
      <c r="AC154" s="12"/>
      <c r="AD154" s="12"/>
      <c r="AE154" s="12"/>
      <c r="AF154" s="12"/>
      <c r="AG154" s="12"/>
      <c r="AH154" s="12"/>
      <c r="AI154" s="12"/>
      <c r="AJ154" s="12"/>
      <c r="AK154" s="12"/>
      <c r="AL154" s="12"/>
      <c r="AM154" s="12"/>
      <c r="AN154" s="12"/>
      <c r="AO154" s="12"/>
      <c r="AP154" s="12"/>
      <c r="AQ154" s="12"/>
      <c r="AR154" s="12"/>
      <c r="AS154" s="12"/>
      <c r="AT154" s="12"/>
      <c r="AU154" s="12"/>
      <c r="AV154" s="12"/>
      <c r="AW154" s="12"/>
    </row>
    <row r="155" spans="1:49" x14ac:dyDescent="0.25">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12"/>
      <c r="AN155" s="12"/>
      <c r="AO155" s="12"/>
      <c r="AP155" s="12"/>
      <c r="AQ155" s="12"/>
      <c r="AR155" s="12"/>
      <c r="AS155" s="12"/>
      <c r="AT155" s="12"/>
      <c r="AU155" s="12"/>
      <c r="AV155" s="12"/>
      <c r="AW155" s="12"/>
    </row>
    <row r="156" spans="1:49" x14ac:dyDescent="0.25">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c r="AA156" s="12"/>
      <c r="AB156" s="12"/>
      <c r="AC156" s="12"/>
      <c r="AD156" s="12"/>
      <c r="AE156" s="12"/>
      <c r="AF156" s="12"/>
      <c r="AG156" s="12"/>
      <c r="AH156" s="12"/>
      <c r="AI156" s="12"/>
      <c r="AJ156" s="12"/>
      <c r="AK156" s="12"/>
      <c r="AL156" s="12"/>
      <c r="AM156" s="12"/>
      <c r="AN156" s="12"/>
      <c r="AO156" s="12"/>
      <c r="AP156" s="12"/>
      <c r="AQ156" s="12"/>
      <c r="AR156" s="12"/>
      <c r="AS156" s="12"/>
      <c r="AT156" s="12"/>
      <c r="AU156" s="12"/>
      <c r="AV156" s="12"/>
      <c r="AW156" s="12"/>
    </row>
    <row r="157" spans="1:49" x14ac:dyDescent="0.25">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row>
    <row r="158" spans="1:49" x14ac:dyDescent="0.25">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c r="AA158" s="12"/>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row>
    <row r="159" spans="1:49" x14ac:dyDescent="0.25">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row>
    <row r="160" spans="1:49" x14ac:dyDescent="0.25">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c r="AA160" s="12"/>
      <c r="AB160" s="12"/>
      <c r="AC160" s="12"/>
      <c r="AD160" s="12"/>
      <c r="AE160" s="12"/>
      <c r="AF160" s="12"/>
      <c r="AG160" s="12"/>
      <c r="AH160" s="12"/>
      <c r="AI160" s="12"/>
      <c r="AJ160" s="12"/>
      <c r="AK160" s="12"/>
      <c r="AL160" s="12"/>
      <c r="AM160" s="12"/>
      <c r="AN160" s="12"/>
      <c r="AO160" s="12"/>
      <c r="AP160" s="12"/>
      <c r="AQ160" s="12"/>
      <c r="AR160" s="12"/>
      <c r="AS160" s="12"/>
      <c r="AT160" s="12"/>
      <c r="AU160" s="12"/>
      <c r="AV160" s="12"/>
      <c r="AW160" s="12"/>
    </row>
    <row r="161" spans="1:49" x14ac:dyDescent="0.25">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c r="AA161" s="12"/>
      <c r="AB161" s="12"/>
      <c r="AC161" s="12"/>
      <c r="AD161" s="12"/>
      <c r="AE161" s="12"/>
      <c r="AF161" s="12"/>
      <c r="AG161" s="12"/>
      <c r="AH161" s="12"/>
      <c r="AI161" s="12"/>
      <c r="AJ161" s="12"/>
      <c r="AK161" s="12"/>
      <c r="AL161" s="12"/>
      <c r="AM161" s="12"/>
      <c r="AN161" s="12"/>
      <c r="AO161" s="12"/>
      <c r="AP161" s="12"/>
      <c r="AQ161" s="12"/>
      <c r="AR161" s="12"/>
      <c r="AS161" s="12"/>
      <c r="AT161" s="12"/>
      <c r="AU161" s="12"/>
      <c r="AV161" s="12"/>
      <c r="AW161" s="12"/>
    </row>
    <row r="162" spans="1:49" x14ac:dyDescent="0.25">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row>
    <row r="163" spans="1:49" x14ac:dyDescent="0.25">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c r="AA163" s="12"/>
      <c r="AB163" s="12"/>
      <c r="AC163" s="12"/>
      <c r="AD163" s="12"/>
      <c r="AE163" s="12"/>
      <c r="AF163" s="12"/>
      <c r="AG163" s="12"/>
      <c r="AH163" s="12"/>
      <c r="AI163" s="12"/>
      <c r="AJ163" s="12"/>
      <c r="AK163" s="12"/>
      <c r="AL163" s="12"/>
      <c r="AM163" s="12"/>
      <c r="AN163" s="12"/>
      <c r="AO163" s="12"/>
      <c r="AP163" s="12"/>
      <c r="AQ163" s="12"/>
      <c r="AR163" s="12"/>
      <c r="AS163" s="12"/>
      <c r="AT163" s="12"/>
      <c r="AU163" s="12"/>
      <c r="AV163" s="12"/>
      <c r="AW163" s="12"/>
    </row>
    <row r="164" spans="1:49" x14ac:dyDescent="0.25">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c r="AA164" s="12"/>
      <c r="AB164" s="12"/>
      <c r="AC164" s="12"/>
      <c r="AD164" s="12"/>
      <c r="AE164" s="12"/>
      <c r="AF164" s="12"/>
      <c r="AG164" s="12"/>
      <c r="AH164" s="12"/>
      <c r="AI164" s="12"/>
      <c r="AJ164" s="12"/>
      <c r="AK164" s="12"/>
      <c r="AL164" s="12"/>
      <c r="AM164" s="12"/>
      <c r="AN164" s="12"/>
      <c r="AO164" s="12"/>
      <c r="AP164" s="12"/>
      <c r="AQ164" s="12"/>
      <c r="AR164" s="12"/>
      <c r="AS164" s="12"/>
      <c r="AT164" s="12"/>
      <c r="AU164" s="12"/>
      <c r="AV164" s="12"/>
      <c r="AW164" s="12"/>
    </row>
    <row r="165" spans="1:49" x14ac:dyDescent="0.25">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c r="AA165" s="12"/>
      <c r="AB165" s="12"/>
      <c r="AC165" s="12"/>
      <c r="AD165" s="12"/>
      <c r="AE165" s="12"/>
      <c r="AF165" s="12"/>
      <c r="AG165" s="12"/>
      <c r="AH165" s="12"/>
      <c r="AI165" s="12"/>
      <c r="AJ165" s="12"/>
      <c r="AK165" s="12"/>
      <c r="AL165" s="12"/>
      <c r="AM165" s="12"/>
      <c r="AN165" s="12"/>
      <c r="AO165" s="12"/>
      <c r="AP165" s="12"/>
      <c r="AQ165" s="12"/>
      <c r="AR165" s="12"/>
      <c r="AS165" s="12"/>
      <c r="AT165" s="12"/>
      <c r="AU165" s="12"/>
      <c r="AV165" s="12"/>
      <c r="AW165" s="12"/>
    </row>
    <row r="166" spans="1:49" x14ac:dyDescent="0.25">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c r="AA166" s="12"/>
      <c r="AB166" s="12"/>
      <c r="AC166" s="12"/>
      <c r="AD166" s="12"/>
      <c r="AE166" s="12"/>
      <c r="AF166" s="12"/>
      <c r="AG166" s="12"/>
      <c r="AH166" s="12"/>
      <c r="AI166" s="12"/>
      <c r="AJ166" s="12"/>
      <c r="AK166" s="12"/>
      <c r="AL166" s="12"/>
      <c r="AM166" s="12"/>
      <c r="AN166" s="12"/>
      <c r="AO166" s="12"/>
      <c r="AP166" s="12"/>
      <c r="AQ166" s="12"/>
      <c r="AR166" s="12"/>
      <c r="AS166" s="12"/>
      <c r="AT166" s="12"/>
      <c r="AU166" s="12"/>
      <c r="AV166" s="12"/>
      <c r="AW166" s="12"/>
    </row>
    <row r="167" spans="1:49" x14ac:dyDescent="0.25">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c r="AA167" s="12"/>
      <c r="AB167" s="12"/>
      <c r="AC167" s="12"/>
      <c r="AD167" s="12"/>
      <c r="AE167" s="12"/>
      <c r="AF167" s="12"/>
      <c r="AG167" s="12"/>
      <c r="AH167" s="12"/>
      <c r="AI167" s="12"/>
      <c r="AJ167" s="12"/>
      <c r="AK167" s="12"/>
      <c r="AL167" s="12"/>
      <c r="AM167" s="12"/>
      <c r="AN167" s="12"/>
      <c r="AO167" s="12"/>
      <c r="AP167" s="12"/>
      <c r="AQ167" s="12"/>
      <c r="AR167" s="12"/>
      <c r="AS167" s="12"/>
      <c r="AT167" s="12"/>
      <c r="AU167" s="12"/>
      <c r="AV167" s="12"/>
      <c r="AW167" s="12"/>
    </row>
    <row r="168" spans="1:49" x14ac:dyDescent="0.25">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row>
    <row r="169" spans="1:49" x14ac:dyDescent="0.25">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c r="AA169" s="12"/>
      <c r="AB169" s="12"/>
      <c r="AC169" s="12"/>
      <c r="AD169" s="12"/>
      <c r="AE169" s="12"/>
      <c r="AF169" s="12"/>
      <c r="AG169" s="12"/>
      <c r="AH169" s="12"/>
      <c r="AI169" s="12"/>
      <c r="AJ169" s="12"/>
      <c r="AK169" s="12"/>
      <c r="AL169" s="12"/>
      <c r="AM169" s="12"/>
      <c r="AN169" s="12"/>
      <c r="AO169" s="12"/>
      <c r="AP169" s="12"/>
      <c r="AQ169" s="12"/>
      <c r="AR169" s="12"/>
      <c r="AS169" s="12"/>
      <c r="AT169" s="12"/>
      <c r="AU169" s="12"/>
      <c r="AV169" s="12"/>
      <c r="AW169" s="12"/>
    </row>
    <row r="170" spans="1:49" x14ac:dyDescent="0.25">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row>
    <row r="171" spans="1:49" x14ac:dyDescent="0.25">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c r="AA171" s="12"/>
      <c r="AB171" s="12"/>
      <c r="AC171" s="12"/>
      <c r="AD171" s="12"/>
      <c r="AE171" s="12"/>
      <c r="AF171" s="12"/>
      <c r="AG171" s="12"/>
      <c r="AH171" s="12"/>
      <c r="AI171" s="12"/>
      <c r="AJ171" s="12"/>
      <c r="AK171" s="12"/>
      <c r="AL171" s="12"/>
      <c r="AM171" s="12"/>
      <c r="AN171" s="12"/>
      <c r="AO171" s="12"/>
      <c r="AP171" s="12"/>
      <c r="AQ171" s="12"/>
      <c r="AR171" s="12"/>
      <c r="AS171" s="12"/>
      <c r="AT171" s="12"/>
      <c r="AU171" s="12"/>
      <c r="AV171" s="12"/>
      <c r="AW171" s="12"/>
    </row>
    <row r="172" spans="1:49" x14ac:dyDescent="0.25">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c r="AA172" s="12"/>
      <c r="AB172" s="12"/>
      <c r="AC172" s="12"/>
      <c r="AD172" s="12"/>
      <c r="AE172" s="12"/>
      <c r="AF172" s="12"/>
      <c r="AG172" s="12"/>
      <c r="AH172" s="12"/>
      <c r="AI172" s="12"/>
      <c r="AJ172" s="12"/>
      <c r="AK172" s="12"/>
      <c r="AL172" s="12"/>
      <c r="AM172" s="12"/>
      <c r="AN172" s="12"/>
      <c r="AO172" s="12"/>
      <c r="AP172" s="12"/>
      <c r="AQ172" s="12"/>
      <c r="AR172" s="12"/>
      <c r="AS172" s="12"/>
      <c r="AT172" s="12"/>
      <c r="AU172" s="12"/>
      <c r="AV172" s="12"/>
      <c r="AW172" s="12"/>
    </row>
    <row r="173" spans="1:49" x14ac:dyDescent="0.25">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c r="AA173" s="12"/>
      <c r="AB173" s="12"/>
      <c r="AC173" s="12"/>
      <c r="AD173" s="12"/>
      <c r="AE173" s="12"/>
      <c r="AF173" s="12"/>
      <c r="AG173" s="12"/>
      <c r="AH173" s="12"/>
      <c r="AI173" s="12"/>
      <c r="AJ173" s="12"/>
      <c r="AK173" s="12"/>
      <c r="AL173" s="12"/>
      <c r="AM173" s="12"/>
      <c r="AN173" s="12"/>
      <c r="AO173" s="12"/>
      <c r="AP173" s="12"/>
      <c r="AQ173" s="12"/>
      <c r="AR173" s="12"/>
      <c r="AS173" s="12"/>
      <c r="AT173" s="12"/>
      <c r="AU173" s="12"/>
      <c r="AV173" s="12"/>
      <c r="AW173" s="12"/>
    </row>
    <row r="174" spans="1:49" x14ac:dyDescent="0.25">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c r="AA174" s="12"/>
      <c r="AB174" s="12"/>
      <c r="AC174" s="12"/>
      <c r="AD174" s="12"/>
      <c r="AE174" s="12"/>
      <c r="AF174" s="12"/>
      <c r="AG174" s="12"/>
      <c r="AH174" s="12"/>
      <c r="AI174" s="12"/>
      <c r="AJ174" s="12"/>
      <c r="AK174" s="12"/>
      <c r="AL174" s="12"/>
      <c r="AM174" s="12"/>
      <c r="AN174" s="12"/>
      <c r="AO174" s="12"/>
      <c r="AP174" s="12"/>
      <c r="AQ174" s="12"/>
      <c r="AR174" s="12"/>
      <c r="AS174" s="12"/>
      <c r="AT174" s="12"/>
      <c r="AU174" s="12"/>
      <c r="AV174" s="12"/>
      <c r="AW174" s="12"/>
    </row>
    <row r="175" spans="1:49" x14ac:dyDescent="0.25">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c r="AA175" s="12"/>
      <c r="AB175" s="12"/>
      <c r="AC175" s="12"/>
      <c r="AD175" s="12"/>
      <c r="AE175" s="12"/>
      <c r="AF175" s="12"/>
      <c r="AG175" s="12"/>
      <c r="AH175" s="12"/>
      <c r="AI175" s="12"/>
      <c r="AJ175" s="12"/>
      <c r="AK175" s="12"/>
      <c r="AL175" s="12"/>
      <c r="AM175" s="12"/>
      <c r="AN175" s="12"/>
      <c r="AO175" s="12"/>
      <c r="AP175" s="12"/>
      <c r="AQ175" s="12"/>
      <c r="AR175" s="12"/>
      <c r="AS175" s="12"/>
      <c r="AT175" s="12"/>
      <c r="AU175" s="12"/>
      <c r="AV175" s="12"/>
      <c r="AW175" s="12"/>
    </row>
    <row r="176" spans="1:49" x14ac:dyDescent="0.25">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c r="AA176" s="12"/>
      <c r="AB176" s="12"/>
      <c r="AC176" s="12"/>
      <c r="AD176" s="12"/>
      <c r="AE176" s="12"/>
      <c r="AF176" s="12"/>
      <c r="AG176" s="12"/>
      <c r="AH176" s="12"/>
      <c r="AI176" s="12"/>
      <c r="AJ176" s="12"/>
      <c r="AK176" s="12"/>
      <c r="AL176" s="12"/>
      <c r="AM176" s="12"/>
      <c r="AN176" s="12"/>
      <c r="AO176" s="12"/>
      <c r="AP176" s="12"/>
      <c r="AQ176" s="12"/>
      <c r="AR176" s="12"/>
      <c r="AS176" s="12"/>
      <c r="AT176" s="12"/>
      <c r="AU176" s="12"/>
      <c r="AV176" s="12"/>
      <c r="AW176" s="12"/>
    </row>
    <row r="177" spans="1:49" x14ac:dyDescent="0.25">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c r="AA177" s="12"/>
      <c r="AB177" s="12"/>
      <c r="AC177" s="12"/>
      <c r="AD177" s="12"/>
      <c r="AE177" s="12"/>
      <c r="AF177" s="12"/>
      <c r="AG177" s="12"/>
      <c r="AH177" s="12"/>
      <c r="AI177" s="12"/>
      <c r="AJ177" s="12"/>
      <c r="AK177" s="12"/>
      <c r="AL177" s="12"/>
      <c r="AM177" s="12"/>
      <c r="AN177" s="12"/>
      <c r="AO177" s="12"/>
      <c r="AP177" s="12"/>
      <c r="AQ177" s="12"/>
      <c r="AR177" s="12"/>
      <c r="AS177" s="12"/>
      <c r="AT177" s="12"/>
      <c r="AU177" s="12"/>
      <c r="AV177" s="12"/>
      <c r="AW177" s="12"/>
    </row>
    <row r="178" spans="1:49" x14ac:dyDescent="0.25">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c r="AA178" s="12"/>
      <c r="AB178" s="12"/>
      <c r="AC178" s="12"/>
      <c r="AD178" s="12"/>
      <c r="AE178" s="12"/>
      <c r="AF178" s="12"/>
      <c r="AG178" s="12"/>
      <c r="AH178" s="12"/>
      <c r="AI178" s="12"/>
      <c r="AJ178" s="12"/>
      <c r="AK178" s="12"/>
      <c r="AL178" s="12"/>
      <c r="AM178" s="12"/>
      <c r="AN178" s="12"/>
      <c r="AO178" s="12"/>
      <c r="AP178" s="12"/>
      <c r="AQ178" s="12"/>
      <c r="AR178" s="12"/>
      <c r="AS178" s="12"/>
      <c r="AT178" s="12"/>
      <c r="AU178" s="12"/>
      <c r="AV178" s="12"/>
      <c r="AW178" s="12"/>
    </row>
    <row r="179" spans="1:49" x14ac:dyDescent="0.25">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c r="AA179" s="12"/>
      <c r="AB179" s="12"/>
      <c r="AC179" s="12"/>
      <c r="AD179" s="12"/>
      <c r="AE179" s="12"/>
      <c r="AF179" s="12"/>
      <c r="AG179" s="12"/>
      <c r="AH179" s="12"/>
      <c r="AI179" s="12"/>
      <c r="AJ179" s="12"/>
      <c r="AK179" s="12"/>
      <c r="AL179" s="12"/>
      <c r="AM179" s="12"/>
      <c r="AN179" s="12"/>
      <c r="AO179" s="12"/>
      <c r="AP179" s="12"/>
      <c r="AQ179" s="12"/>
      <c r="AR179" s="12"/>
      <c r="AS179" s="12"/>
      <c r="AT179" s="12"/>
      <c r="AU179" s="12"/>
      <c r="AV179" s="12"/>
      <c r="AW179" s="12"/>
    </row>
    <row r="180" spans="1:49" x14ac:dyDescent="0.25">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c r="AA180" s="12"/>
      <c r="AB180" s="12"/>
      <c r="AC180" s="12"/>
      <c r="AD180" s="12"/>
      <c r="AE180" s="12"/>
      <c r="AF180" s="12"/>
      <c r="AG180" s="12"/>
      <c r="AH180" s="12"/>
      <c r="AI180" s="12"/>
      <c r="AJ180" s="12"/>
      <c r="AK180" s="12"/>
      <c r="AL180" s="12"/>
      <c r="AM180" s="12"/>
      <c r="AN180" s="12"/>
      <c r="AO180" s="12"/>
      <c r="AP180" s="12"/>
      <c r="AQ180" s="12"/>
      <c r="AR180" s="12"/>
      <c r="AS180" s="12"/>
      <c r="AT180" s="12"/>
      <c r="AU180" s="12"/>
      <c r="AV180" s="12"/>
      <c r="AW180" s="12"/>
    </row>
    <row r="181" spans="1:49" x14ac:dyDescent="0.25">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c r="AA181" s="12"/>
      <c r="AB181" s="12"/>
      <c r="AC181" s="12"/>
      <c r="AD181" s="12"/>
      <c r="AE181" s="12"/>
      <c r="AF181" s="12"/>
      <c r="AG181" s="12"/>
      <c r="AH181" s="12"/>
      <c r="AI181" s="12"/>
      <c r="AJ181" s="12"/>
      <c r="AK181" s="12"/>
      <c r="AL181" s="12"/>
      <c r="AM181" s="12"/>
      <c r="AN181" s="12"/>
      <c r="AO181" s="12"/>
      <c r="AP181" s="12"/>
      <c r="AQ181" s="12"/>
      <c r="AR181" s="12"/>
      <c r="AS181" s="12"/>
      <c r="AT181" s="12"/>
      <c r="AU181" s="12"/>
      <c r="AV181" s="12"/>
      <c r="AW181" s="12"/>
    </row>
    <row r="182" spans="1:49" x14ac:dyDescent="0.25">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row>
    <row r="183" spans="1:49" x14ac:dyDescent="0.25">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c r="AA183" s="12"/>
      <c r="AB183" s="12"/>
      <c r="AC183" s="12"/>
      <c r="AD183" s="12"/>
      <c r="AE183" s="12"/>
      <c r="AF183" s="12"/>
      <c r="AG183" s="12"/>
      <c r="AH183" s="12"/>
      <c r="AI183" s="12"/>
      <c r="AJ183" s="12"/>
      <c r="AK183" s="12"/>
      <c r="AL183" s="12"/>
      <c r="AM183" s="12"/>
      <c r="AN183" s="12"/>
      <c r="AO183" s="12"/>
      <c r="AP183" s="12"/>
      <c r="AQ183" s="12"/>
      <c r="AR183" s="12"/>
      <c r="AS183" s="12"/>
      <c r="AT183" s="12"/>
      <c r="AU183" s="12"/>
      <c r="AV183" s="12"/>
      <c r="AW183" s="12"/>
    </row>
    <row r="184" spans="1:49" x14ac:dyDescent="0.25">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row>
    <row r="185" spans="1:49" x14ac:dyDescent="0.25">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c r="AA185" s="12"/>
      <c r="AB185" s="12"/>
      <c r="AC185" s="12"/>
      <c r="AD185" s="12"/>
      <c r="AE185" s="12"/>
      <c r="AF185" s="12"/>
      <c r="AG185" s="12"/>
      <c r="AH185" s="12"/>
      <c r="AI185" s="12"/>
      <c r="AJ185" s="12"/>
      <c r="AK185" s="12"/>
      <c r="AL185" s="12"/>
      <c r="AM185" s="12"/>
      <c r="AN185" s="12"/>
      <c r="AO185" s="12"/>
      <c r="AP185" s="12"/>
      <c r="AQ185" s="12"/>
      <c r="AR185" s="12"/>
      <c r="AS185" s="12"/>
      <c r="AT185" s="12"/>
      <c r="AU185" s="12"/>
      <c r="AV185" s="12"/>
      <c r="AW185" s="12"/>
    </row>
    <row r="186" spans="1:49" x14ac:dyDescent="0.25">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c r="AA186" s="12"/>
      <c r="AB186" s="12"/>
      <c r="AC186" s="12"/>
      <c r="AD186" s="12"/>
      <c r="AE186" s="12"/>
      <c r="AF186" s="12"/>
      <c r="AG186" s="12"/>
      <c r="AH186" s="12"/>
      <c r="AI186" s="12"/>
      <c r="AJ186" s="12"/>
      <c r="AK186" s="12"/>
      <c r="AL186" s="12"/>
      <c r="AM186" s="12"/>
      <c r="AN186" s="12"/>
      <c r="AO186" s="12"/>
      <c r="AP186" s="12"/>
      <c r="AQ186" s="12"/>
      <c r="AR186" s="12"/>
      <c r="AS186" s="12"/>
      <c r="AT186" s="12"/>
      <c r="AU186" s="12"/>
      <c r="AV186" s="12"/>
      <c r="AW186" s="12"/>
    </row>
    <row r="187" spans="1:49" x14ac:dyDescent="0.25">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c r="AA187" s="12"/>
      <c r="AB187" s="12"/>
      <c r="AC187" s="12"/>
      <c r="AD187" s="12"/>
      <c r="AE187" s="12"/>
      <c r="AF187" s="12"/>
      <c r="AG187" s="12"/>
      <c r="AH187" s="12"/>
      <c r="AI187" s="12"/>
      <c r="AJ187" s="12"/>
      <c r="AK187" s="12"/>
      <c r="AL187" s="12"/>
      <c r="AM187" s="12"/>
      <c r="AN187" s="12"/>
      <c r="AO187" s="12"/>
      <c r="AP187" s="12"/>
      <c r="AQ187" s="12"/>
      <c r="AR187" s="12"/>
      <c r="AS187" s="12"/>
      <c r="AT187" s="12"/>
      <c r="AU187" s="12"/>
      <c r="AV187" s="12"/>
      <c r="AW187" s="12"/>
    </row>
    <row r="188" spans="1:49" x14ac:dyDescent="0.25">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c r="AA188" s="12"/>
      <c r="AB188" s="12"/>
      <c r="AC188" s="12"/>
      <c r="AD188" s="12"/>
      <c r="AE188" s="12"/>
      <c r="AF188" s="12"/>
      <c r="AG188" s="12"/>
      <c r="AH188" s="12"/>
      <c r="AI188" s="12"/>
      <c r="AJ188" s="12"/>
      <c r="AK188" s="12"/>
      <c r="AL188" s="12"/>
      <c r="AM188" s="12"/>
      <c r="AN188" s="12"/>
      <c r="AO188" s="12"/>
      <c r="AP188" s="12"/>
      <c r="AQ188" s="12"/>
      <c r="AR188" s="12"/>
      <c r="AS188" s="12"/>
      <c r="AT188" s="12"/>
      <c r="AU188" s="12"/>
      <c r="AV188" s="12"/>
      <c r="AW188" s="12"/>
    </row>
    <row r="189" spans="1:49" x14ac:dyDescent="0.25">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c r="AA189" s="12"/>
      <c r="AB189" s="12"/>
      <c r="AC189" s="12"/>
      <c r="AD189" s="12"/>
      <c r="AE189" s="12"/>
      <c r="AF189" s="12"/>
      <c r="AG189" s="12"/>
      <c r="AH189" s="12"/>
      <c r="AI189" s="12"/>
      <c r="AJ189" s="12"/>
      <c r="AK189" s="12"/>
      <c r="AL189" s="12"/>
      <c r="AM189" s="12"/>
      <c r="AN189" s="12"/>
      <c r="AO189" s="12"/>
      <c r="AP189" s="12"/>
      <c r="AQ189" s="12"/>
      <c r="AR189" s="12"/>
      <c r="AS189" s="12"/>
      <c r="AT189" s="12"/>
      <c r="AU189" s="12"/>
      <c r="AV189" s="12"/>
      <c r="AW189" s="12"/>
    </row>
    <row r="190" spans="1:49" x14ac:dyDescent="0.25">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c r="AA190" s="12"/>
      <c r="AB190" s="12"/>
      <c r="AC190" s="12"/>
      <c r="AD190" s="12"/>
      <c r="AE190" s="12"/>
      <c r="AF190" s="12"/>
      <c r="AG190" s="12"/>
      <c r="AH190" s="12"/>
      <c r="AI190" s="12"/>
      <c r="AJ190" s="12"/>
      <c r="AK190" s="12"/>
      <c r="AL190" s="12"/>
      <c r="AM190" s="12"/>
      <c r="AN190" s="12"/>
      <c r="AO190" s="12"/>
      <c r="AP190" s="12"/>
      <c r="AQ190" s="12"/>
      <c r="AR190" s="12"/>
      <c r="AS190" s="12"/>
      <c r="AT190" s="12"/>
      <c r="AU190" s="12"/>
      <c r="AV190" s="12"/>
      <c r="AW190" s="12"/>
    </row>
    <row r="191" spans="1:49" x14ac:dyDescent="0.25">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c r="AA191" s="12"/>
      <c r="AB191" s="12"/>
      <c r="AC191" s="12"/>
      <c r="AD191" s="12"/>
      <c r="AE191" s="12"/>
      <c r="AF191" s="12"/>
      <c r="AG191" s="12"/>
      <c r="AH191" s="12"/>
      <c r="AI191" s="12"/>
      <c r="AJ191" s="12"/>
      <c r="AK191" s="12"/>
      <c r="AL191" s="12"/>
      <c r="AM191" s="12"/>
      <c r="AN191" s="12"/>
      <c r="AO191" s="12"/>
      <c r="AP191" s="12"/>
      <c r="AQ191" s="12"/>
      <c r="AR191" s="12"/>
      <c r="AS191" s="12"/>
      <c r="AT191" s="12"/>
      <c r="AU191" s="12"/>
      <c r="AV191" s="12"/>
      <c r="AW191" s="12"/>
    </row>
    <row r="192" spans="1:49" x14ac:dyDescent="0.25">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c r="AA192" s="12"/>
      <c r="AB192" s="12"/>
      <c r="AC192" s="12"/>
      <c r="AD192" s="12"/>
      <c r="AE192" s="12"/>
      <c r="AF192" s="12"/>
      <c r="AG192" s="12"/>
      <c r="AH192" s="12"/>
      <c r="AI192" s="12"/>
      <c r="AJ192" s="12"/>
      <c r="AK192" s="12"/>
      <c r="AL192" s="12"/>
      <c r="AM192" s="12"/>
      <c r="AN192" s="12"/>
      <c r="AO192" s="12"/>
      <c r="AP192" s="12"/>
      <c r="AQ192" s="12"/>
      <c r="AR192" s="12"/>
      <c r="AS192" s="12"/>
      <c r="AT192" s="12"/>
      <c r="AU192" s="12"/>
      <c r="AV192" s="12"/>
      <c r="AW192" s="12"/>
    </row>
    <row r="193" spans="1:49" x14ac:dyDescent="0.25">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c r="AA193" s="12"/>
      <c r="AB193" s="12"/>
      <c r="AC193" s="12"/>
      <c r="AD193" s="12"/>
      <c r="AE193" s="12"/>
      <c r="AF193" s="12"/>
      <c r="AG193" s="12"/>
      <c r="AH193" s="12"/>
      <c r="AI193" s="12"/>
      <c r="AJ193" s="12"/>
      <c r="AK193" s="12"/>
      <c r="AL193" s="12"/>
      <c r="AM193" s="12"/>
      <c r="AN193" s="12"/>
      <c r="AO193" s="12"/>
      <c r="AP193" s="12"/>
      <c r="AQ193" s="12"/>
      <c r="AR193" s="12"/>
      <c r="AS193" s="12"/>
      <c r="AT193" s="12"/>
      <c r="AU193" s="12"/>
      <c r="AV193" s="12"/>
      <c r="AW193" s="12"/>
    </row>
    <row r="194" spans="1:49" x14ac:dyDescent="0.25">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c r="AA194" s="12"/>
      <c r="AB194" s="12"/>
      <c r="AC194" s="12"/>
      <c r="AD194" s="12"/>
      <c r="AE194" s="12"/>
      <c r="AF194" s="12"/>
      <c r="AG194" s="12"/>
      <c r="AH194" s="12"/>
      <c r="AI194" s="12"/>
      <c r="AJ194" s="12"/>
      <c r="AK194" s="12"/>
      <c r="AL194" s="12"/>
      <c r="AM194" s="12"/>
      <c r="AN194" s="12"/>
      <c r="AO194" s="12"/>
      <c r="AP194" s="12"/>
      <c r="AQ194" s="12"/>
      <c r="AR194" s="12"/>
      <c r="AS194" s="12"/>
      <c r="AT194" s="12"/>
      <c r="AU194" s="12"/>
      <c r="AV194" s="12"/>
      <c r="AW194" s="12"/>
    </row>
    <row r="195" spans="1:49" x14ac:dyDescent="0.25">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c r="AA195" s="12"/>
      <c r="AB195" s="12"/>
      <c r="AC195" s="12"/>
      <c r="AD195" s="12"/>
      <c r="AE195" s="12"/>
      <c r="AF195" s="12"/>
      <c r="AG195" s="12"/>
      <c r="AH195" s="12"/>
      <c r="AI195" s="12"/>
      <c r="AJ195" s="12"/>
      <c r="AK195" s="12"/>
      <c r="AL195" s="12"/>
      <c r="AM195" s="12"/>
      <c r="AN195" s="12"/>
      <c r="AO195" s="12"/>
      <c r="AP195" s="12"/>
      <c r="AQ195" s="12"/>
      <c r="AR195" s="12"/>
      <c r="AS195" s="12"/>
      <c r="AT195" s="12"/>
      <c r="AU195" s="12"/>
      <c r="AV195" s="12"/>
      <c r="AW195" s="12"/>
    </row>
    <row r="196" spans="1:49" x14ac:dyDescent="0.25">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c r="AA196" s="12"/>
      <c r="AB196" s="12"/>
      <c r="AC196" s="12"/>
      <c r="AD196" s="12"/>
      <c r="AE196" s="12"/>
      <c r="AF196" s="12"/>
      <c r="AG196" s="12"/>
      <c r="AH196" s="12"/>
      <c r="AI196" s="12"/>
      <c r="AJ196" s="12"/>
      <c r="AK196" s="12"/>
      <c r="AL196" s="12"/>
      <c r="AM196" s="12"/>
      <c r="AN196" s="12"/>
      <c r="AO196" s="12"/>
      <c r="AP196" s="12"/>
      <c r="AQ196" s="12"/>
      <c r="AR196" s="12"/>
      <c r="AS196" s="12"/>
      <c r="AT196" s="12"/>
      <c r="AU196" s="12"/>
      <c r="AV196" s="12"/>
      <c r="AW196" s="12"/>
    </row>
    <row r="197" spans="1:49" x14ac:dyDescent="0.25">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row>
    <row r="198" spans="1:49" x14ac:dyDescent="0.25">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c r="AA198" s="12"/>
      <c r="AB198" s="12"/>
      <c r="AC198" s="12"/>
      <c r="AD198" s="12"/>
      <c r="AE198" s="12"/>
      <c r="AF198" s="12"/>
      <c r="AG198" s="12"/>
      <c r="AH198" s="12"/>
      <c r="AI198" s="12"/>
      <c r="AJ198" s="12"/>
      <c r="AK198" s="12"/>
      <c r="AL198" s="12"/>
      <c r="AM198" s="12"/>
      <c r="AN198" s="12"/>
      <c r="AO198" s="12"/>
      <c r="AP198" s="12"/>
      <c r="AQ198" s="12"/>
      <c r="AR198" s="12"/>
      <c r="AS198" s="12"/>
      <c r="AT198" s="12"/>
      <c r="AU198" s="12"/>
      <c r="AV198" s="12"/>
      <c r="AW198" s="12"/>
    </row>
    <row r="199" spans="1:49" x14ac:dyDescent="0.25">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c r="AA199" s="12"/>
      <c r="AB199" s="12"/>
      <c r="AC199" s="12"/>
      <c r="AD199" s="12"/>
      <c r="AE199" s="12"/>
      <c r="AF199" s="12"/>
      <c r="AG199" s="12"/>
      <c r="AH199" s="12"/>
      <c r="AI199" s="12"/>
      <c r="AJ199" s="12"/>
      <c r="AK199" s="12"/>
      <c r="AL199" s="12"/>
      <c r="AM199" s="12"/>
      <c r="AN199" s="12"/>
      <c r="AO199" s="12"/>
      <c r="AP199" s="12"/>
      <c r="AQ199" s="12"/>
      <c r="AR199" s="12"/>
      <c r="AS199" s="12"/>
      <c r="AT199" s="12"/>
      <c r="AU199" s="12"/>
      <c r="AV199" s="12"/>
      <c r="AW199" s="12"/>
    </row>
    <row r="200" spans="1:49" x14ac:dyDescent="0.25">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12"/>
      <c r="AD200" s="12"/>
      <c r="AE200" s="12"/>
      <c r="AF200" s="12"/>
      <c r="AG200" s="12"/>
      <c r="AH200" s="12"/>
      <c r="AI200" s="12"/>
      <c r="AJ200" s="12"/>
      <c r="AK200" s="12"/>
      <c r="AL200" s="12"/>
      <c r="AM200" s="12"/>
      <c r="AN200" s="12"/>
      <c r="AO200" s="12"/>
      <c r="AP200" s="12"/>
      <c r="AQ200" s="12"/>
      <c r="AR200" s="12"/>
      <c r="AS200" s="12"/>
      <c r="AT200" s="12"/>
      <c r="AU200" s="12"/>
      <c r="AV200" s="12"/>
      <c r="AW200" s="12"/>
    </row>
    <row r="201" spans="1:49" x14ac:dyDescent="0.25">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c r="AA201" s="12"/>
      <c r="AB201" s="12"/>
      <c r="AC201" s="12"/>
      <c r="AD201" s="12"/>
      <c r="AE201" s="12"/>
      <c r="AF201" s="12"/>
      <c r="AG201" s="12"/>
      <c r="AH201" s="12"/>
      <c r="AI201" s="12"/>
      <c r="AJ201" s="12"/>
      <c r="AK201" s="12"/>
      <c r="AL201" s="12"/>
      <c r="AM201" s="12"/>
      <c r="AN201" s="12"/>
      <c r="AO201" s="12"/>
      <c r="AP201" s="12"/>
      <c r="AQ201" s="12"/>
      <c r="AR201" s="12"/>
      <c r="AS201" s="12"/>
      <c r="AT201" s="12"/>
      <c r="AU201" s="12"/>
      <c r="AV201" s="12"/>
      <c r="AW201" s="12"/>
    </row>
    <row r="202" spans="1:49" x14ac:dyDescent="0.25">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c r="AA202" s="12"/>
      <c r="AB202" s="12"/>
      <c r="AC202" s="12"/>
      <c r="AD202" s="12"/>
      <c r="AE202" s="12"/>
      <c r="AF202" s="12"/>
      <c r="AG202" s="12"/>
      <c r="AH202" s="12"/>
      <c r="AI202" s="12"/>
      <c r="AJ202" s="12"/>
      <c r="AK202" s="12"/>
      <c r="AL202" s="12"/>
      <c r="AM202" s="12"/>
      <c r="AN202" s="12"/>
      <c r="AO202" s="12"/>
      <c r="AP202" s="12"/>
      <c r="AQ202" s="12"/>
      <c r="AR202" s="12"/>
      <c r="AS202" s="12"/>
      <c r="AT202" s="12"/>
      <c r="AU202" s="12"/>
      <c r="AV202" s="12"/>
      <c r="AW202" s="12"/>
    </row>
    <row r="203" spans="1:49" x14ac:dyDescent="0.25">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c r="AA203" s="12"/>
      <c r="AB203" s="12"/>
      <c r="AC203" s="12"/>
      <c r="AD203" s="12"/>
      <c r="AE203" s="12"/>
      <c r="AF203" s="12"/>
      <c r="AG203" s="12"/>
      <c r="AH203" s="12"/>
      <c r="AI203" s="12"/>
      <c r="AJ203" s="12"/>
      <c r="AK203" s="12"/>
      <c r="AL203" s="12"/>
      <c r="AM203" s="12"/>
      <c r="AN203" s="12"/>
      <c r="AO203" s="12"/>
      <c r="AP203" s="12"/>
      <c r="AQ203" s="12"/>
      <c r="AR203" s="12"/>
      <c r="AS203" s="12"/>
      <c r="AT203" s="12"/>
      <c r="AU203" s="12"/>
      <c r="AV203" s="12"/>
      <c r="AW203" s="12"/>
    </row>
    <row r="204" spans="1:49" x14ac:dyDescent="0.25">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row>
    <row r="205" spans="1:49" x14ac:dyDescent="0.25">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c r="AA205" s="12"/>
      <c r="AB205" s="12"/>
      <c r="AC205" s="12"/>
      <c r="AD205" s="12"/>
      <c r="AE205" s="12"/>
      <c r="AF205" s="12"/>
      <c r="AG205" s="12"/>
      <c r="AH205" s="12"/>
      <c r="AI205" s="12"/>
      <c r="AJ205" s="12"/>
      <c r="AK205" s="12"/>
      <c r="AL205" s="12"/>
      <c r="AM205" s="12"/>
      <c r="AN205" s="12"/>
      <c r="AO205" s="12"/>
      <c r="AP205" s="12"/>
      <c r="AQ205" s="12"/>
      <c r="AR205" s="12"/>
      <c r="AS205" s="12"/>
      <c r="AT205" s="12"/>
      <c r="AU205" s="12"/>
      <c r="AV205" s="12"/>
      <c r="AW205" s="12"/>
    </row>
    <row r="206" spans="1:49" x14ac:dyDescent="0.25">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c r="AA206" s="12"/>
      <c r="AB206" s="12"/>
      <c r="AC206" s="12"/>
      <c r="AD206" s="12"/>
      <c r="AE206" s="12"/>
      <c r="AF206" s="12"/>
      <c r="AG206" s="12"/>
      <c r="AH206" s="12"/>
      <c r="AI206" s="12"/>
      <c r="AJ206" s="12"/>
      <c r="AK206" s="12"/>
      <c r="AL206" s="12"/>
      <c r="AM206" s="12"/>
      <c r="AN206" s="12"/>
      <c r="AO206" s="12"/>
      <c r="AP206" s="12"/>
      <c r="AQ206" s="12"/>
      <c r="AR206" s="12"/>
      <c r="AS206" s="12"/>
      <c r="AT206" s="12"/>
      <c r="AU206" s="12"/>
      <c r="AV206" s="12"/>
      <c r="AW206" s="12"/>
    </row>
    <row r="207" spans="1:49" x14ac:dyDescent="0.25">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c r="AA207" s="12"/>
      <c r="AB207" s="12"/>
      <c r="AC207" s="12"/>
      <c r="AD207" s="12"/>
      <c r="AE207" s="12"/>
      <c r="AF207" s="12"/>
      <c r="AG207" s="12"/>
      <c r="AH207" s="12"/>
      <c r="AI207" s="12"/>
      <c r="AJ207" s="12"/>
      <c r="AK207" s="12"/>
      <c r="AL207" s="12"/>
      <c r="AM207" s="12"/>
      <c r="AN207" s="12"/>
      <c r="AO207" s="12"/>
      <c r="AP207" s="12"/>
      <c r="AQ207" s="12"/>
      <c r="AR207" s="12"/>
      <c r="AS207" s="12"/>
      <c r="AT207" s="12"/>
      <c r="AU207" s="12"/>
      <c r="AV207" s="12"/>
      <c r="AW207" s="12"/>
    </row>
    <row r="208" spans="1:49" x14ac:dyDescent="0.25">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c r="AA208" s="12"/>
      <c r="AB208" s="12"/>
      <c r="AC208" s="12"/>
      <c r="AD208" s="12"/>
      <c r="AE208" s="12"/>
      <c r="AF208" s="12"/>
      <c r="AG208" s="12"/>
      <c r="AH208" s="12"/>
      <c r="AI208" s="12"/>
      <c r="AJ208" s="12"/>
      <c r="AK208" s="12"/>
      <c r="AL208" s="12"/>
      <c r="AM208" s="12"/>
      <c r="AN208" s="12"/>
      <c r="AO208" s="12"/>
      <c r="AP208" s="12"/>
      <c r="AQ208" s="12"/>
      <c r="AR208" s="12"/>
      <c r="AS208" s="12"/>
      <c r="AT208" s="12"/>
      <c r="AU208" s="12"/>
      <c r="AV208" s="12"/>
      <c r="AW208" s="12"/>
    </row>
    <row r="209" spans="1:49" x14ac:dyDescent="0.25">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c r="AA209" s="12"/>
      <c r="AB209" s="12"/>
      <c r="AC209" s="12"/>
      <c r="AD209" s="12"/>
      <c r="AE209" s="12"/>
      <c r="AF209" s="12"/>
      <c r="AG209" s="12"/>
      <c r="AH209" s="12"/>
      <c r="AI209" s="12"/>
      <c r="AJ209" s="12"/>
      <c r="AK209" s="12"/>
      <c r="AL209" s="12"/>
      <c r="AM209" s="12"/>
      <c r="AN209" s="12"/>
      <c r="AO209" s="12"/>
      <c r="AP209" s="12"/>
      <c r="AQ209" s="12"/>
      <c r="AR209" s="12"/>
      <c r="AS209" s="12"/>
      <c r="AT209" s="12"/>
      <c r="AU209" s="12"/>
      <c r="AV209" s="12"/>
      <c r="AW209" s="12"/>
    </row>
    <row r="210" spans="1:49" x14ac:dyDescent="0.25">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c r="AA210" s="12"/>
      <c r="AB210" s="12"/>
      <c r="AC210" s="12"/>
      <c r="AD210" s="12"/>
      <c r="AE210" s="12"/>
      <c r="AF210" s="12"/>
      <c r="AG210" s="12"/>
      <c r="AH210" s="12"/>
      <c r="AI210" s="12"/>
      <c r="AJ210" s="12"/>
      <c r="AK210" s="12"/>
      <c r="AL210" s="12"/>
      <c r="AM210" s="12"/>
      <c r="AN210" s="12"/>
      <c r="AO210" s="12"/>
      <c r="AP210" s="12"/>
      <c r="AQ210" s="12"/>
      <c r="AR210" s="12"/>
      <c r="AS210" s="12"/>
      <c r="AT210" s="12"/>
      <c r="AU210" s="12"/>
      <c r="AV210" s="12"/>
      <c r="AW210" s="12"/>
    </row>
    <row r="211" spans="1:49" x14ac:dyDescent="0.25">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c r="AA211" s="12"/>
      <c r="AB211" s="12"/>
      <c r="AC211" s="12"/>
      <c r="AD211" s="12"/>
      <c r="AE211" s="12"/>
      <c r="AF211" s="12"/>
      <c r="AG211" s="12"/>
      <c r="AH211" s="12"/>
      <c r="AI211" s="12"/>
      <c r="AJ211" s="12"/>
      <c r="AK211" s="12"/>
      <c r="AL211" s="12"/>
      <c r="AM211" s="12"/>
      <c r="AN211" s="12"/>
      <c r="AO211" s="12"/>
      <c r="AP211" s="12"/>
      <c r="AQ211" s="12"/>
      <c r="AR211" s="12"/>
      <c r="AS211" s="12"/>
      <c r="AT211" s="12"/>
      <c r="AU211" s="12"/>
      <c r="AV211" s="12"/>
      <c r="AW211" s="12"/>
    </row>
    <row r="212" spans="1:49" x14ac:dyDescent="0.25">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row>
    <row r="213" spans="1:49" x14ac:dyDescent="0.25">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c r="AA213" s="12"/>
      <c r="AB213" s="12"/>
      <c r="AC213" s="12"/>
      <c r="AD213" s="12"/>
      <c r="AE213" s="12"/>
      <c r="AF213" s="12"/>
      <c r="AG213" s="12"/>
      <c r="AH213" s="12"/>
      <c r="AI213" s="12"/>
      <c r="AJ213" s="12"/>
      <c r="AK213" s="12"/>
      <c r="AL213" s="12"/>
      <c r="AM213" s="12"/>
      <c r="AN213" s="12"/>
      <c r="AO213" s="12"/>
      <c r="AP213" s="12"/>
      <c r="AQ213" s="12"/>
      <c r="AR213" s="12"/>
      <c r="AS213" s="12"/>
      <c r="AT213" s="12"/>
      <c r="AU213" s="12"/>
      <c r="AV213" s="12"/>
      <c r="AW213" s="12"/>
    </row>
    <row r="214" spans="1:49" x14ac:dyDescent="0.25">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c r="AA214" s="12"/>
      <c r="AB214" s="12"/>
      <c r="AC214" s="12"/>
      <c r="AD214" s="12"/>
      <c r="AE214" s="12"/>
      <c r="AF214" s="12"/>
      <c r="AG214" s="12"/>
      <c r="AH214" s="12"/>
      <c r="AI214" s="12"/>
      <c r="AJ214" s="12"/>
      <c r="AK214" s="12"/>
      <c r="AL214" s="12"/>
      <c r="AM214" s="12"/>
      <c r="AN214" s="12"/>
      <c r="AO214" s="12"/>
      <c r="AP214" s="12"/>
      <c r="AQ214" s="12"/>
      <c r="AR214" s="12"/>
      <c r="AS214" s="12"/>
      <c r="AT214" s="12"/>
      <c r="AU214" s="12"/>
      <c r="AV214" s="12"/>
      <c r="AW214" s="12"/>
    </row>
    <row r="215" spans="1:49" x14ac:dyDescent="0.25">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c r="AA215" s="12"/>
      <c r="AB215" s="12"/>
      <c r="AC215" s="12"/>
      <c r="AD215" s="12"/>
      <c r="AE215" s="12"/>
      <c r="AF215" s="12"/>
      <c r="AG215" s="12"/>
      <c r="AH215" s="12"/>
      <c r="AI215" s="12"/>
      <c r="AJ215" s="12"/>
      <c r="AK215" s="12"/>
      <c r="AL215" s="12"/>
      <c r="AM215" s="12"/>
      <c r="AN215" s="12"/>
      <c r="AO215" s="12"/>
      <c r="AP215" s="12"/>
      <c r="AQ215" s="12"/>
      <c r="AR215" s="12"/>
      <c r="AS215" s="12"/>
      <c r="AT215" s="12"/>
      <c r="AU215" s="12"/>
      <c r="AV215" s="12"/>
      <c r="AW215" s="12"/>
    </row>
    <row r="216" spans="1:49" x14ac:dyDescent="0.25">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c r="AB216" s="12"/>
      <c r="AC216" s="12"/>
      <c r="AD216" s="12"/>
      <c r="AE216" s="12"/>
      <c r="AF216" s="12"/>
      <c r="AG216" s="12"/>
      <c r="AH216" s="12"/>
      <c r="AI216" s="12"/>
      <c r="AJ216" s="12"/>
      <c r="AK216" s="12"/>
      <c r="AL216" s="12"/>
      <c r="AM216" s="12"/>
      <c r="AN216" s="12"/>
      <c r="AO216" s="12"/>
      <c r="AP216" s="12"/>
      <c r="AQ216" s="12"/>
      <c r="AR216" s="12"/>
      <c r="AS216" s="12"/>
      <c r="AT216" s="12"/>
      <c r="AU216" s="12"/>
      <c r="AV216" s="12"/>
      <c r="AW216" s="12"/>
    </row>
    <row r="217" spans="1:49" x14ac:dyDescent="0.25">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row>
    <row r="218" spans="1:49" x14ac:dyDescent="0.25">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c r="AA218" s="12"/>
      <c r="AB218" s="12"/>
      <c r="AC218" s="12"/>
      <c r="AD218" s="12"/>
      <c r="AE218" s="12"/>
      <c r="AF218" s="12"/>
      <c r="AG218" s="12"/>
      <c r="AH218" s="12"/>
      <c r="AI218" s="12"/>
      <c r="AJ218" s="12"/>
      <c r="AK218" s="12"/>
      <c r="AL218" s="12"/>
      <c r="AM218" s="12"/>
      <c r="AN218" s="12"/>
      <c r="AO218" s="12"/>
      <c r="AP218" s="12"/>
      <c r="AQ218" s="12"/>
      <c r="AR218" s="12"/>
      <c r="AS218" s="12"/>
      <c r="AT218" s="12"/>
      <c r="AU218" s="12"/>
      <c r="AV218" s="12"/>
      <c r="AW218" s="12"/>
    </row>
    <row r="219" spans="1:49" x14ac:dyDescent="0.25">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row>
    <row r="220" spans="1:49" x14ac:dyDescent="0.25">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c r="AA220" s="12"/>
      <c r="AB220" s="12"/>
      <c r="AC220" s="12"/>
      <c r="AD220" s="12"/>
      <c r="AE220" s="12"/>
      <c r="AF220" s="12"/>
      <c r="AG220" s="12"/>
      <c r="AH220" s="12"/>
      <c r="AI220" s="12"/>
      <c r="AJ220" s="12"/>
      <c r="AK220" s="12"/>
      <c r="AL220" s="12"/>
      <c r="AM220" s="12"/>
      <c r="AN220" s="12"/>
      <c r="AO220" s="12"/>
      <c r="AP220" s="12"/>
      <c r="AQ220" s="12"/>
      <c r="AR220" s="12"/>
      <c r="AS220" s="12"/>
      <c r="AT220" s="12"/>
      <c r="AU220" s="12"/>
      <c r="AV220" s="12"/>
      <c r="AW220" s="12"/>
    </row>
    <row r="221" spans="1:49" x14ac:dyDescent="0.25">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row>
    <row r="222" spans="1:49" x14ac:dyDescent="0.25">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c r="AA222" s="12"/>
      <c r="AB222" s="12"/>
      <c r="AC222" s="12"/>
      <c r="AD222" s="12"/>
      <c r="AE222" s="12"/>
      <c r="AF222" s="12"/>
      <c r="AG222" s="12"/>
      <c r="AH222" s="12"/>
      <c r="AI222" s="12"/>
      <c r="AJ222" s="12"/>
      <c r="AK222" s="12"/>
      <c r="AL222" s="12"/>
      <c r="AM222" s="12"/>
      <c r="AN222" s="12"/>
      <c r="AO222" s="12"/>
      <c r="AP222" s="12"/>
      <c r="AQ222" s="12"/>
      <c r="AR222" s="12"/>
      <c r="AS222" s="12"/>
      <c r="AT222" s="12"/>
      <c r="AU222" s="12"/>
      <c r="AV222" s="12"/>
      <c r="AW222" s="12"/>
    </row>
    <row r="223" spans="1:49" x14ac:dyDescent="0.25">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c r="AA223" s="12"/>
      <c r="AB223" s="12"/>
      <c r="AC223" s="12"/>
      <c r="AD223" s="12"/>
      <c r="AE223" s="12"/>
      <c r="AF223" s="12"/>
      <c r="AG223" s="12"/>
      <c r="AH223" s="12"/>
      <c r="AI223" s="12"/>
      <c r="AJ223" s="12"/>
      <c r="AK223" s="12"/>
      <c r="AL223" s="12"/>
      <c r="AM223" s="12"/>
      <c r="AN223" s="12"/>
      <c r="AO223" s="12"/>
      <c r="AP223" s="12"/>
      <c r="AQ223" s="12"/>
      <c r="AR223" s="12"/>
      <c r="AS223" s="12"/>
      <c r="AT223" s="12"/>
      <c r="AU223" s="12"/>
      <c r="AV223" s="12"/>
      <c r="AW223" s="12"/>
    </row>
    <row r="224" spans="1:49" x14ac:dyDescent="0.25">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c r="AA224" s="12"/>
      <c r="AB224" s="12"/>
      <c r="AC224" s="12"/>
      <c r="AD224" s="12"/>
      <c r="AE224" s="12"/>
      <c r="AF224" s="12"/>
      <c r="AG224" s="12"/>
      <c r="AH224" s="12"/>
      <c r="AI224" s="12"/>
      <c r="AJ224" s="12"/>
      <c r="AK224" s="12"/>
      <c r="AL224" s="12"/>
      <c r="AM224" s="12"/>
      <c r="AN224" s="12"/>
      <c r="AO224" s="12"/>
      <c r="AP224" s="12"/>
      <c r="AQ224" s="12"/>
      <c r="AR224" s="12"/>
      <c r="AS224" s="12"/>
      <c r="AT224" s="12"/>
      <c r="AU224" s="12"/>
      <c r="AV224" s="12"/>
      <c r="AW224" s="12"/>
    </row>
    <row r="225" spans="1:49" x14ac:dyDescent="0.25">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c r="AA225" s="12"/>
      <c r="AB225" s="12"/>
      <c r="AC225" s="12"/>
      <c r="AD225" s="12"/>
      <c r="AE225" s="12"/>
      <c r="AF225" s="12"/>
      <c r="AG225" s="12"/>
      <c r="AH225" s="12"/>
      <c r="AI225" s="12"/>
      <c r="AJ225" s="12"/>
      <c r="AK225" s="12"/>
      <c r="AL225" s="12"/>
      <c r="AM225" s="12"/>
      <c r="AN225" s="12"/>
      <c r="AO225" s="12"/>
      <c r="AP225" s="12"/>
      <c r="AQ225" s="12"/>
      <c r="AR225" s="12"/>
      <c r="AS225" s="12"/>
      <c r="AT225" s="12"/>
      <c r="AU225" s="12"/>
      <c r="AV225" s="12"/>
      <c r="AW225" s="12"/>
    </row>
    <row r="226" spans="1:49" x14ac:dyDescent="0.25">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c r="AA226" s="12"/>
      <c r="AB226" s="12"/>
      <c r="AC226" s="12"/>
      <c r="AD226" s="12"/>
      <c r="AE226" s="12"/>
      <c r="AF226" s="12"/>
      <c r="AG226" s="12"/>
      <c r="AH226" s="12"/>
      <c r="AI226" s="12"/>
      <c r="AJ226" s="12"/>
      <c r="AK226" s="12"/>
      <c r="AL226" s="12"/>
      <c r="AM226" s="12"/>
      <c r="AN226" s="12"/>
      <c r="AO226" s="12"/>
      <c r="AP226" s="12"/>
      <c r="AQ226" s="12"/>
      <c r="AR226" s="12"/>
      <c r="AS226" s="12"/>
      <c r="AT226" s="12"/>
      <c r="AU226" s="12"/>
      <c r="AV226" s="12"/>
      <c r="AW226" s="12"/>
    </row>
    <row r="227" spans="1:49" x14ac:dyDescent="0.25">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c r="AA227" s="12"/>
      <c r="AB227" s="12"/>
      <c r="AC227" s="12"/>
      <c r="AD227" s="12"/>
      <c r="AE227" s="12"/>
      <c r="AF227" s="12"/>
      <c r="AG227" s="12"/>
      <c r="AH227" s="12"/>
      <c r="AI227" s="12"/>
      <c r="AJ227" s="12"/>
      <c r="AK227" s="12"/>
      <c r="AL227" s="12"/>
      <c r="AM227" s="12"/>
      <c r="AN227" s="12"/>
      <c r="AO227" s="12"/>
      <c r="AP227" s="12"/>
      <c r="AQ227" s="12"/>
      <c r="AR227" s="12"/>
      <c r="AS227" s="12"/>
      <c r="AT227" s="12"/>
      <c r="AU227" s="12"/>
      <c r="AV227" s="12"/>
      <c r="AW227" s="12"/>
    </row>
    <row r="228" spans="1:49" x14ac:dyDescent="0.25">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c r="AA228" s="12"/>
      <c r="AB228" s="12"/>
      <c r="AC228" s="12"/>
      <c r="AD228" s="12"/>
      <c r="AE228" s="12"/>
      <c r="AF228" s="12"/>
      <c r="AG228" s="12"/>
      <c r="AH228" s="12"/>
      <c r="AI228" s="12"/>
      <c r="AJ228" s="12"/>
      <c r="AK228" s="12"/>
      <c r="AL228" s="12"/>
      <c r="AM228" s="12"/>
      <c r="AN228" s="12"/>
      <c r="AO228" s="12"/>
      <c r="AP228" s="12"/>
      <c r="AQ228" s="12"/>
      <c r="AR228" s="12"/>
      <c r="AS228" s="12"/>
      <c r="AT228" s="12"/>
      <c r="AU228" s="12"/>
      <c r="AV228" s="12"/>
      <c r="AW228" s="12"/>
    </row>
    <row r="229" spans="1:49" x14ac:dyDescent="0.25">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c r="AA229" s="12"/>
      <c r="AB229" s="12"/>
      <c r="AC229" s="12"/>
      <c r="AD229" s="12"/>
      <c r="AE229" s="12"/>
      <c r="AF229" s="12"/>
      <c r="AG229" s="12"/>
      <c r="AH229" s="12"/>
      <c r="AI229" s="12"/>
      <c r="AJ229" s="12"/>
      <c r="AK229" s="12"/>
      <c r="AL229" s="12"/>
      <c r="AM229" s="12"/>
      <c r="AN229" s="12"/>
      <c r="AO229" s="12"/>
      <c r="AP229" s="12"/>
      <c r="AQ229" s="12"/>
      <c r="AR229" s="12"/>
      <c r="AS229" s="12"/>
      <c r="AT229" s="12"/>
      <c r="AU229" s="12"/>
      <c r="AV229" s="12"/>
      <c r="AW229" s="12"/>
    </row>
    <row r="230" spans="1:49" x14ac:dyDescent="0.25">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c r="AA230" s="12"/>
      <c r="AB230" s="12"/>
      <c r="AC230" s="12"/>
      <c r="AD230" s="12"/>
      <c r="AE230" s="12"/>
      <c r="AF230" s="12"/>
      <c r="AG230" s="12"/>
      <c r="AH230" s="12"/>
      <c r="AI230" s="12"/>
      <c r="AJ230" s="12"/>
      <c r="AK230" s="12"/>
      <c r="AL230" s="12"/>
      <c r="AM230" s="12"/>
      <c r="AN230" s="12"/>
      <c r="AO230" s="12"/>
      <c r="AP230" s="12"/>
      <c r="AQ230" s="12"/>
      <c r="AR230" s="12"/>
      <c r="AS230" s="12"/>
      <c r="AT230" s="12"/>
      <c r="AU230" s="12"/>
      <c r="AV230" s="12"/>
      <c r="AW230" s="12"/>
    </row>
    <row r="231" spans="1:49" x14ac:dyDescent="0.25">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c r="AA231" s="12"/>
      <c r="AB231" s="12"/>
      <c r="AC231" s="12"/>
      <c r="AD231" s="12"/>
      <c r="AE231" s="12"/>
      <c r="AF231" s="12"/>
      <c r="AG231" s="12"/>
      <c r="AH231" s="12"/>
      <c r="AI231" s="12"/>
      <c r="AJ231" s="12"/>
      <c r="AK231" s="12"/>
      <c r="AL231" s="12"/>
      <c r="AM231" s="12"/>
      <c r="AN231" s="12"/>
      <c r="AO231" s="12"/>
      <c r="AP231" s="12"/>
      <c r="AQ231" s="12"/>
      <c r="AR231" s="12"/>
      <c r="AS231" s="12"/>
      <c r="AT231" s="12"/>
      <c r="AU231" s="12"/>
      <c r="AV231" s="12"/>
      <c r="AW231" s="12"/>
    </row>
    <row r="232" spans="1:49" x14ac:dyDescent="0.25">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c r="AA232" s="12"/>
      <c r="AB232" s="12"/>
      <c r="AC232" s="12"/>
      <c r="AD232" s="12"/>
      <c r="AE232" s="12"/>
      <c r="AF232" s="12"/>
      <c r="AG232" s="12"/>
      <c r="AH232" s="12"/>
      <c r="AI232" s="12"/>
      <c r="AJ232" s="12"/>
      <c r="AK232" s="12"/>
      <c r="AL232" s="12"/>
      <c r="AM232" s="12"/>
      <c r="AN232" s="12"/>
      <c r="AO232" s="12"/>
      <c r="AP232" s="12"/>
      <c r="AQ232" s="12"/>
      <c r="AR232" s="12"/>
      <c r="AS232" s="12"/>
      <c r="AT232" s="12"/>
      <c r="AU232" s="12"/>
      <c r="AV232" s="12"/>
      <c r="AW232" s="12"/>
    </row>
    <row r="233" spans="1:49" x14ac:dyDescent="0.25">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c r="AA233" s="12"/>
      <c r="AB233" s="12"/>
      <c r="AC233" s="12"/>
      <c r="AD233" s="12"/>
      <c r="AE233" s="12"/>
      <c r="AF233" s="12"/>
      <c r="AG233" s="12"/>
      <c r="AH233" s="12"/>
      <c r="AI233" s="12"/>
      <c r="AJ233" s="12"/>
      <c r="AK233" s="12"/>
      <c r="AL233" s="12"/>
      <c r="AM233" s="12"/>
      <c r="AN233" s="12"/>
      <c r="AO233" s="12"/>
      <c r="AP233" s="12"/>
      <c r="AQ233" s="12"/>
      <c r="AR233" s="12"/>
      <c r="AS233" s="12"/>
      <c r="AT233" s="12"/>
      <c r="AU233" s="12"/>
      <c r="AV233" s="12"/>
      <c r="AW233" s="12"/>
    </row>
    <row r="234" spans="1:49" x14ac:dyDescent="0.25">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c r="AA234" s="12"/>
      <c r="AB234" s="12"/>
      <c r="AC234" s="12"/>
      <c r="AD234" s="12"/>
      <c r="AE234" s="12"/>
      <c r="AF234" s="12"/>
      <c r="AG234" s="12"/>
      <c r="AH234" s="12"/>
      <c r="AI234" s="12"/>
      <c r="AJ234" s="12"/>
      <c r="AK234" s="12"/>
      <c r="AL234" s="12"/>
      <c r="AM234" s="12"/>
      <c r="AN234" s="12"/>
      <c r="AO234" s="12"/>
      <c r="AP234" s="12"/>
      <c r="AQ234" s="12"/>
      <c r="AR234" s="12"/>
      <c r="AS234" s="12"/>
      <c r="AT234" s="12"/>
      <c r="AU234" s="12"/>
      <c r="AV234" s="12"/>
      <c r="AW234" s="12"/>
    </row>
    <row r="235" spans="1:49" x14ac:dyDescent="0.25">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c r="AA235" s="12"/>
      <c r="AB235" s="12"/>
      <c r="AC235" s="12"/>
      <c r="AD235" s="12"/>
      <c r="AE235" s="12"/>
      <c r="AF235" s="12"/>
      <c r="AG235" s="12"/>
      <c r="AH235" s="12"/>
      <c r="AI235" s="12"/>
      <c r="AJ235" s="12"/>
      <c r="AK235" s="12"/>
      <c r="AL235" s="12"/>
      <c r="AM235" s="12"/>
      <c r="AN235" s="12"/>
      <c r="AO235" s="12"/>
      <c r="AP235" s="12"/>
      <c r="AQ235" s="12"/>
      <c r="AR235" s="12"/>
      <c r="AS235" s="12"/>
      <c r="AT235" s="12"/>
      <c r="AU235" s="12"/>
      <c r="AV235" s="12"/>
      <c r="AW235" s="12"/>
    </row>
    <row r="236" spans="1:49" x14ac:dyDescent="0.25">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c r="AA236" s="12"/>
      <c r="AB236" s="12"/>
      <c r="AC236" s="12"/>
      <c r="AD236" s="12"/>
      <c r="AE236" s="12"/>
      <c r="AF236" s="12"/>
      <c r="AG236" s="12"/>
      <c r="AH236" s="12"/>
      <c r="AI236" s="12"/>
      <c r="AJ236" s="12"/>
      <c r="AK236" s="12"/>
      <c r="AL236" s="12"/>
      <c r="AM236" s="12"/>
      <c r="AN236" s="12"/>
      <c r="AO236" s="12"/>
      <c r="AP236" s="12"/>
      <c r="AQ236" s="12"/>
      <c r="AR236" s="12"/>
      <c r="AS236" s="12"/>
      <c r="AT236" s="12"/>
      <c r="AU236" s="12"/>
      <c r="AV236" s="12"/>
      <c r="AW236" s="12"/>
    </row>
    <row r="237" spans="1:49" x14ac:dyDescent="0.25">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c r="AA237" s="12"/>
      <c r="AB237" s="12"/>
      <c r="AC237" s="12"/>
      <c r="AD237" s="12"/>
      <c r="AE237" s="12"/>
      <c r="AF237" s="12"/>
      <c r="AG237" s="12"/>
      <c r="AH237" s="12"/>
      <c r="AI237" s="12"/>
      <c r="AJ237" s="12"/>
      <c r="AK237" s="12"/>
      <c r="AL237" s="12"/>
      <c r="AM237" s="12"/>
      <c r="AN237" s="12"/>
      <c r="AO237" s="12"/>
      <c r="AP237" s="12"/>
      <c r="AQ237" s="12"/>
      <c r="AR237" s="12"/>
      <c r="AS237" s="12"/>
      <c r="AT237" s="12"/>
      <c r="AU237" s="12"/>
      <c r="AV237" s="12"/>
      <c r="AW237" s="12"/>
    </row>
    <row r="238" spans="1:49" x14ac:dyDescent="0.25">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c r="AA238" s="12"/>
      <c r="AB238" s="12"/>
      <c r="AC238" s="12"/>
      <c r="AD238" s="12"/>
      <c r="AE238" s="12"/>
      <c r="AF238" s="12"/>
      <c r="AG238" s="12"/>
      <c r="AH238" s="12"/>
      <c r="AI238" s="12"/>
      <c r="AJ238" s="12"/>
      <c r="AK238" s="12"/>
      <c r="AL238" s="12"/>
      <c r="AM238" s="12"/>
      <c r="AN238" s="12"/>
      <c r="AO238" s="12"/>
      <c r="AP238" s="12"/>
      <c r="AQ238" s="12"/>
      <c r="AR238" s="12"/>
      <c r="AS238" s="12"/>
      <c r="AT238" s="12"/>
      <c r="AU238" s="12"/>
      <c r="AV238" s="12"/>
      <c r="AW238" s="12"/>
    </row>
    <row r="239" spans="1:49" x14ac:dyDescent="0.25">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c r="AA239" s="12"/>
      <c r="AB239" s="12"/>
      <c r="AC239" s="12"/>
      <c r="AD239" s="12"/>
      <c r="AE239" s="12"/>
      <c r="AF239" s="12"/>
      <c r="AG239" s="12"/>
      <c r="AH239" s="12"/>
      <c r="AI239" s="12"/>
      <c r="AJ239" s="12"/>
      <c r="AK239" s="12"/>
      <c r="AL239" s="12"/>
      <c r="AM239" s="12"/>
      <c r="AN239" s="12"/>
      <c r="AO239" s="12"/>
      <c r="AP239" s="12"/>
      <c r="AQ239" s="12"/>
      <c r="AR239" s="12"/>
      <c r="AS239" s="12"/>
      <c r="AT239" s="12"/>
      <c r="AU239" s="12"/>
      <c r="AV239" s="12"/>
      <c r="AW239" s="12"/>
    </row>
    <row r="240" spans="1:49" x14ac:dyDescent="0.25">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c r="AA240" s="12"/>
      <c r="AB240" s="12"/>
      <c r="AC240" s="12"/>
      <c r="AD240" s="12"/>
      <c r="AE240" s="12"/>
      <c r="AF240" s="12"/>
      <c r="AG240" s="12"/>
      <c r="AH240" s="12"/>
      <c r="AI240" s="12"/>
      <c r="AJ240" s="12"/>
      <c r="AK240" s="12"/>
      <c r="AL240" s="12"/>
      <c r="AM240" s="12"/>
      <c r="AN240" s="12"/>
      <c r="AO240" s="12"/>
      <c r="AP240" s="12"/>
      <c r="AQ240" s="12"/>
      <c r="AR240" s="12"/>
      <c r="AS240" s="12"/>
      <c r="AT240" s="12"/>
      <c r="AU240" s="12"/>
      <c r="AV240" s="12"/>
      <c r="AW240" s="12"/>
    </row>
    <row r="241" spans="1:49" x14ac:dyDescent="0.25">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row>
    <row r="242" spans="1:49" x14ac:dyDescent="0.25">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c r="AA242" s="12"/>
      <c r="AB242" s="12"/>
      <c r="AC242" s="12"/>
      <c r="AD242" s="12"/>
      <c r="AE242" s="12"/>
      <c r="AF242" s="12"/>
      <c r="AG242" s="12"/>
      <c r="AH242" s="12"/>
      <c r="AI242" s="12"/>
      <c r="AJ242" s="12"/>
      <c r="AK242" s="12"/>
      <c r="AL242" s="12"/>
      <c r="AM242" s="12"/>
      <c r="AN242" s="12"/>
      <c r="AO242" s="12"/>
      <c r="AP242" s="12"/>
      <c r="AQ242" s="12"/>
      <c r="AR242" s="12"/>
      <c r="AS242" s="12"/>
      <c r="AT242" s="12"/>
      <c r="AU242" s="12"/>
      <c r="AV242" s="12"/>
      <c r="AW242" s="12"/>
    </row>
    <row r="243" spans="1:49" x14ac:dyDescent="0.25">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row>
    <row r="244" spans="1:49" x14ac:dyDescent="0.25">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c r="AM244" s="12"/>
      <c r="AN244" s="12"/>
      <c r="AO244" s="12"/>
      <c r="AP244" s="12"/>
      <c r="AQ244" s="12"/>
      <c r="AR244" s="12"/>
      <c r="AS244" s="12"/>
      <c r="AT244" s="12"/>
      <c r="AU244" s="12"/>
      <c r="AV244" s="12"/>
      <c r="AW244" s="12"/>
    </row>
    <row r="245" spans="1:49" x14ac:dyDescent="0.25">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c r="AA245" s="12"/>
      <c r="AB245" s="12"/>
      <c r="AC245" s="12"/>
      <c r="AD245" s="12"/>
      <c r="AE245" s="12"/>
      <c r="AF245" s="12"/>
      <c r="AG245" s="12"/>
      <c r="AH245" s="12"/>
      <c r="AI245" s="12"/>
      <c r="AJ245" s="12"/>
      <c r="AK245" s="12"/>
      <c r="AL245" s="12"/>
      <c r="AM245" s="12"/>
      <c r="AN245" s="12"/>
      <c r="AO245" s="12"/>
      <c r="AP245" s="12"/>
      <c r="AQ245" s="12"/>
      <c r="AR245" s="12"/>
      <c r="AS245" s="12"/>
      <c r="AT245" s="12"/>
      <c r="AU245" s="12"/>
      <c r="AV245" s="12"/>
      <c r="AW245" s="12"/>
    </row>
    <row r="246" spans="1:49" x14ac:dyDescent="0.25">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c r="AA246" s="12"/>
      <c r="AB246" s="12"/>
      <c r="AC246" s="12"/>
      <c r="AD246" s="12"/>
      <c r="AE246" s="12"/>
      <c r="AF246" s="12"/>
      <c r="AG246" s="12"/>
      <c r="AH246" s="12"/>
      <c r="AI246" s="12"/>
      <c r="AJ246" s="12"/>
      <c r="AK246" s="12"/>
      <c r="AL246" s="12"/>
      <c r="AM246" s="12"/>
      <c r="AN246" s="12"/>
      <c r="AO246" s="12"/>
      <c r="AP246" s="12"/>
      <c r="AQ246" s="12"/>
      <c r="AR246" s="12"/>
      <c r="AS246" s="12"/>
      <c r="AT246" s="12"/>
      <c r="AU246" s="12"/>
      <c r="AV246" s="12"/>
      <c r="AW246" s="12"/>
    </row>
    <row r="247" spans="1:49" x14ac:dyDescent="0.25">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c r="AA247" s="12"/>
      <c r="AB247" s="12"/>
      <c r="AC247" s="12"/>
      <c r="AD247" s="12"/>
      <c r="AE247" s="12"/>
      <c r="AF247" s="12"/>
      <c r="AG247" s="12"/>
      <c r="AH247" s="12"/>
      <c r="AI247" s="12"/>
      <c r="AJ247" s="12"/>
      <c r="AK247" s="12"/>
      <c r="AL247" s="12"/>
      <c r="AM247" s="12"/>
      <c r="AN247" s="12"/>
      <c r="AO247" s="12"/>
      <c r="AP247" s="12"/>
      <c r="AQ247" s="12"/>
      <c r="AR247" s="12"/>
      <c r="AS247" s="12"/>
      <c r="AT247" s="12"/>
      <c r="AU247" s="12"/>
      <c r="AV247" s="12"/>
      <c r="AW247" s="12"/>
    </row>
    <row r="248" spans="1:49" x14ac:dyDescent="0.25">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row>
    <row r="249" spans="1:49" x14ac:dyDescent="0.25">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c r="AA249" s="12"/>
      <c r="AB249" s="12"/>
      <c r="AC249" s="12"/>
      <c r="AD249" s="12"/>
      <c r="AE249" s="12"/>
      <c r="AF249" s="12"/>
      <c r="AG249" s="12"/>
      <c r="AH249" s="12"/>
      <c r="AI249" s="12"/>
      <c r="AJ249" s="12"/>
      <c r="AK249" s="12"/>
      <c r="AL249" s="12"/>
      <c r="AM249" s="12"/>
      <c r="AN249" s="12"/>
      <c r="AO249" s="12"/>
      <c r="AP249" s="12"/>
      <c r="AQ249" s="12"/>
      <c r="AR249" s="12"/>
      <c r="AS249" s="12"/>
      <c r="AT249" s="12"/>
      <c r="AU249" s="12"/>
      <c r="AV249" s="12"/>
      <c r="AW249" s="12"/>
    </row>
    <row r="250" spans="1:49" x14ac:dyDescent="0.25">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row>
    <row r="251" spans="1:49" x14ac:dyDescent="0.25">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2"/>
      <c r="AM251" s="12"/>
      <c r="AN251" s="12"/>
      <c r="AO251" s="12"/>
      <c r="AP251" s="12"/>
      <c r="AQ251" s="12"/>
      <c r="AR251" s="12"/>
      <c r="AS251" s="12"/>
      <c r="AT251" s="12"/>
      <c r="AU251" s="12"/>
      <c r="AV251" s="12"/>
      <c r="AW251" s="12"/>
    </row>
    <row r="252" spans="1:49" x14ac:dyDescent="0.25">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c r="AA252" s="12"/>
      <c r="AB252" s="12"/>
      <c r="AC252" s="12"/>
      <c r="AD252" s="12"/>
      <c r="AE252" s="12"/>
      <c r="AF252" s="12"/>
      <c r="AG252" s="12"/>
      <c r="AH252" s="12"/>
      <c r="AI252" s="12"/>
      <c r="AJ252" s="12"/>
      <c r="AK252" s="12"/>
      <c r="AL252" s="12"/>
      <c r="AM252" s="12"/>
      <c r="AN252" s="12"/>
      <c r="AO252" s="12"/>
      <c r="AP252" s="12"/>
      <c r="AQ252" s="12"/>
      <c r="AR252" s="12"/>
      <c r="AS252" s="12"/>
      <c r="AT252" s="12"/>
      <c r="AU252" s="12"/>
      <c r="AV252" s="12"/>
      <c r="AW252" s="12"/>
    </row>
    <row r="253" spans="1:49" x14ac:dyDescent="0.25">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c r="AA253" s="12"/>
      <c r="AB253" s="12"/>
      <c r="AC253" s="12"/>
      <c r="AD253" s="12"/>
      <c r="AE253" s="12"/>
      <c r="AF253" s="12"/>
      <c r="AG253" s="12"/>
      <c r="AH253" s="12"/>
      <c r="AI253" s="12"/>
      <c r="AJ253" s="12"/>
      <c r="AK253" s="12"/>
      <c r="AL253" s="12"/>
      <c r="AM253" s="12"/>
      <c r="AN253" s="12"/>
      <c r="AO253" s="12"/>
      <c r="AP253" s="12"/>
      <c r="AQ253" s="12"/>
      <c r="AR253" s="12"/>
      <c r="AS253" s="12"/>
      <c r="AT253" s="12"/>
      <c r="AU253" s="12"/>
      <c r="AV253" s="12"/>
      <c r="AW253" s="12"/>
    </row>
    <row r="254" spans="1:49" x14ac:dyDescent="0.25">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c r="AA254" s="12"/>
      <c r="AB254" s="12"/>
      <c r="AC254" s="12"/>
      <c r="AD254" s="12"/>
      <c r="AE254" s="12"/>
      <c r="AF254" s="12"/>
      <c r="AG254" s="12"/>
      <c r="AH254" s="12"/>
      <c r="AI254" s="12"/>
      <c r="AJ254" s="12"/>
      <c r="AK254" s="12"/>
      <c r="AL254" s="12"/>
      <c r="AM254" s="12"/>
      <c r="AN254" s="12"/>
      <c r="AO254" s="12"/>
      <c r="AP254" s="12"/>
      <c r="AQ254" s="12"/>
      <c r="AR254" s="12"/>
      <c r="AS254" s="12"/>
      <c r="AT254" s="12"/>
      <c r="AU254" s="12"/>
      <c r="AV254" s="12"/>
      <c r="AW254" s="12"/>
    </row>
    <row r="255" spans="1:49" x14ac:dyDescent="0.25">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c r="AA255" s="12"/>
      <c r="AB255" s="12"/>
      <c r="AC255" s="12"/>
      <c r="AD255" s="12"/>
      <c r="AE255" s="12"/>
      <c r="AF255" s="12"/>
      <c r="AG255" s="12"/>
      <c r="AH255" s="12"/>
      <c r="AI255" s="12"/>
      <c r="AJ255" s="12"/>
      <c r="AK255" s="12"/>
      <c r="AL255" s="12"/>
      <c r="AM255" s="12"/>
      <c r="AN255" s="12"/>
      <c r="AO255" s="12"/>
      <c r="AP255" s="12"/>
      <c r="AQ255" s="12"/>
      <c r="AR255" s="12"/>
      <c r="AS255" s="12"/>
      <c r="AT255" s="12"/>
      <c r="AU255" s="12"/>
      <c r="AV255" s="12"/>
      <c r="AW255" s="12"/>
    </row>
    <row r="256" spans="1:49" x14ac:dyDescent="0.25">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c r="AA256" s="12"/>
      <c r="AB256" s="12"/>
      <c r="AC256" s="12"/>
      <c r="AD256" s="12"/>
      <c r="AE256" s="12"/>
      <c r="AF256" s="12"/>
      <c r="AG256" s="12"/>
      <c r="AH256" s="12"/>
      <c r="AI256" s="12"/>
      <c r="AJ256" s="12"/>
      <c r="AK256" s="12"/>
      <c r="AL256" s="12"/>
      <c r="AM256" s="12"/>
      <c r="AN256" s="12"/>
      <c r="AO256" s="12"/>
      <c r="AP256" s="12"/>
      <c r="AQ256" s="12"/>
      <c r="AR256" s="12"/>
      <c r="AS256" s="12"/>
      <c r="AT256" s="12"/>
      <c r="AU256" s="12"/>
      <c r="AV256" s="12"/>
      <c r="AW256" s="12"/>
    </row>
    <row r="257" spans="1:49" x14ac:dyDescent="0.25">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c r="AA257" s="12"/>
      <c r="AB257" s="12"/>
      <c r="AC257" s="12"/>
      <c r="AD257" s="12"/>
      <c r="AE257" s="12"/>
      <c r="AF257" s="12"/>
      <c r="AG257" s="12"/>
      <c r="AH257" s="12"/>
      <c r="AI257" s="12"/>
      <c r="AJ257" s="12"/>
      <c r="AK257" s="12"/>
      <c r="AL257" s="12"/>
      <c r="AM257" s="12"/>
      <c r="AN257" s="12"/>
      <c r="AO257" s="12"/>
      <c r="AP257" s="12"/>
      <c r="AQ257" s="12"/>
      <c r="AR257" s="12"/>
      <c r="AS257" s="12"/>
      <c r="AT257" s="12"/>
      <c r="AU257" s="12"/>
      <c r="AV257" s="12"/>
      <c r="AW257" s="12"/>
    </row>
    <row r="258" spans="1:49" x14ac:dyDescent="0.25">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row>
    <row r="259" spans="1:49" x14ac:dyDescent="0.25">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c r="AA259" s="12"/>
      <c r="AB259" s="12"/>
      <c r="AC259" s="12"/>
      <c r="AD259" s="12"/>
      <c r="AE259" s="12"/>
      <c r="AF259" s="12"/>
      <c r="AG259" s="12"/>
      <c r="AH259" s="12"/>
      <c r="AI259" s="12"/>
      <c r="AJ259" s="12"/>
      <c r="AK259" s="12"/>
      <c r="AL259" s="12"/>
      <c r="AM259" s="12"/>
      <c r="AN259" s="12"/>
      <c r="AO259" s="12"/>
      <c r="AP259" s="12"/>
      <c r="AQ259" s="12"/>
      <c r="AR259" s="12"/>
      <c r="AS259" s="12"/>
      <c r="AT259" s="12"/>
      <c r="AU259" s="12"/>
      <c r="AV259" s="12"/>
      <c r="AW259" s="12"/>
    </row>
    <row r="260" spans="1:49" x14ac:dyDescent="0.25">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c r="AA260" s="12"/>
      <c r="AB260" s="12"/>
      <c r="AC260" s="12"/>
      <c r="AD260" s="12"/>
      <c r="AE260" s="12"/>
      <c r="AF260" s="12"/>
      <c r="AG260" s="12"/>
      <c r="AH260" s="12"/>
      <c r="AI260" s="12"/>
      <c r="AJ260" s="12"/>
      <c r="AK260" s="12"/>
      <c r="AL260" s="12"/>
      <c r="AM260" s="12"/>
      <c r="AN260" s="12"/>
      <c r="AO260" s="12"/>
      <c r="AP260" s="12"/>
      <c r="AQ260" s="12"/>
      <c r="AR260" s="12"/>
      <c r="AS260" s="12"/>
      <c r="AT260" s="12"/>
      <c r="AU260" s="12"/>
      <c r="AV260" s="12"/>
      <c r="AW260" s="12"/>
    </row>
    <row r="261" spans="1:49" x14ac:dyDescent="0.25">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c r="AA261" s="12"/>
      <c r="AB261" s="12"/>
      <c r="AC261" s="12"/>
      <c r="AD261" s="12"/>
      <c r="AE261" s="12"/>
      <c r="AF261" s="12"/>
      <c r="AG261" s="12"/>
      <c r="AH261" s="12"/>
      <c r="AI261" s="12"/>
      <c r="AJ261" s="12"/>
      <c r="AK261" s="12"/>
      <c r="AL261" s="12"/>
      <c r="AM261" s="12"/>
      <c r="AN261" s="12"/>
      <c r="AO261" s="12"/>
      <c r="AP261" s="12"/>
      <c r="AQ261" s="12"/>
      <c r="AR261" s="12"/>
      <c r="AS261" s="12"/>
      <c r="AT261" s="12"/>
      <c r="AU261" s="12"/>
      <c r="AV261" s="12"/>
      <c r="AW261" s="12"/>
    </row>
    <row r="262" spans="1:49" x14ac:dyDescent="0.25">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c r="AA262" s="12"/>
      <c r="AB262" s="12"/>
      <c r="AC262" s="12"/>
      <c r="AD262" s="12"/>
      <c r="AE262" s="12"/>
      <c r="AF262" s="12"/>
      <c r="AG262" s="12"/>
      <c r="AH262" s="12"/>
      <c r="AI262" s="12"/>
      <c r="AJ262" s="12"/>
      <c r="AK262" s="12"/>
      <c r="AL262" s="12"/>
      <c r="AM262" s="12"/>
      <c r="AN262" s="12"/>
      <c r="AO262" s="12"/>
      <c r="AP262" s="12"/>
      <c r="AQ262" s="12"/>
      <c r="AR262" s="12"/>
      <c r="AS262" s="12"/>
      <c r="AT262" s="12"/>
      <c r="AU262" s="12"/>
      <c r="AV262" s="12"/>
      <c r="AW262" s="12"/>
    </row>
    <row r="263" spans="1:49" x14ac:dyDescent="0.25">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c r="AA263" s="12"/>
      <c r="AB263" s="12"/>
      <c r="AC263" s="12"/>
      <c r="AD263" s="12"/>
      <c r="AE263" s="12"/>
      <c r="AF263" s="12"/>
      <c r="AG263" s="12"/>
      <c r="AH263" s="12"/>
      <c r="AI263" s="12"/>
      <c r="AJ263" s="12"/>
      <c r="AK263" s="12"/>
      <c r="AL263" s="12"/>
      <c r="AM263" s="12"/>
      <c r="AN263" s="12"/>
      <c r="AO263" s="12"/>
      <c r="AP263" s="12"/>
      <c r="AQ263" s="12"/>
      <c r="AR263" s="12"/>
      <c r="AS263" s="12"/>
      <c r="AT263" s="12"/>
      <c r="AU263" s="12"/>
      <c r="AV263" s="12"/>
      <c r="AW263" s="12"/>
    </row>
    <row r="264" spans="1:49" x14ac:dyDescent="0.25">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c r="AA264" s="12"/>
      <c r="AB264" s="12"/>
      <c r="AC264" s="12"/>
      <c r="AD264" s="12"/>
      <c r="AE264" s="12"/>
      <c r="AF264" s="12"/>
      <c r="AG264" s="12"/>
      <c r="AH264" s="12"/>
      <c r="AI264" s="12"/>
      <c r="AJ264" s="12"/>
      <c r="AK264" s="12"/>
      <c r="AL264" s="12"/>
      <c r="AM264" s="12"/>
      <c r="AN264" s="12"/>
      <c r="AO264" s="12"/>
      <c r="AP264" s="12"/>
      <c r="AQ264" s="12"/>
      <c r="AR264" s="12"/>
      <c r="AS264" s="12"/>
      <c r="AT264" s="12"/>
      <c r="AU264" s="12"/>
      <c r="AV264" s="12"/>
      <c r="AW264" s="12"/>
    </row>
    <row r="265" spans="1:49" x14ac:dyDescent="0.25">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row>
    <row r="266" spans="1:49" x14ac:dyDescent="0.25">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c r="AA266" s="12"/>
      <c r="AB266" s="12"/>
      <c r="AC266" s="12"/>
      <c r="AD266" s="12"/>
      <c r="AE266" s="12"/>
      <c r="AF266" s="12"/>
      <c r="AG266" s="12"/>
      <c r="AH266" s="12"/>
      <c r="AI266" s="12"/>
      <c r="AJ266" s="12"/>
      <c r="AK266" s="12"/>
      <c r="AL266" s="12"/>
      <c r="AM266" s="12"/>
      <c r="AN266" s="12"/>
      <c r="AO266" s="12"/>
      <c r="AP266" s="12"/>
      <c r="AQ266" s="12"/>
      <c r="AR266" s="12"/>
      <c r="AS266" s="12"/>
      <c r="AT266" s="12"/>
      <c r="AU266" s="12"/>
      <c r="AV266" s="12"/>
      <c r="AW266" s="12"/>
    </row>
    <row r="267" spans="1:49" x14ac:dyDescent="0.25">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c r="AA267" s="12"/>
      <c r="AB267" s="12"/>
      <c r="AC267" s="12"/>
      <c r="AD267" s="12"/>
      <c r="AE267" s="12"/>
      <c r="AF267" s="12"/>
      <c r="AG267" s="12"/>
      <c r="AH267" s="12"/>
      <c r="AI267" s="12"/>
      <c r="AJ267" s="12"/>
      <c r="AK267" s="12"/>
      <c r="AL267" s="12"/>
      <c r="AM267" s="12"/>
      <c r="AN267" s="12"/>
      <c r="AO267" s="12"/>
      <c r="AP267" s="12"/>
      <c r="AQ267" s="12"/>
      <c r="AR267" s="12"/>
      <c r="AS267" s="12"/>
      <c r="AT267" s="12"/>
      <c r="AU267" s="12"/>
      <c r="AV267" s="12"/>
      <c r="AW267" s="12"/>
    </row>
    <row r="268" spans="1:49" x14ac:dyDescent="0.25">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c r="AA268" s="12"/>
      <c r="AB268" s="12"/>
      <c r="AC268" s="12"/>
      <c r="AD268" s="12"/>
      <c r="AE268" s="12"/>
      <c r="AF268" s="12"/>
      <c r="AG268" s="12"/>
      <c r="AH268" s="12"/>
      <c r="AI268" s="12"/>
      <c r="AJ268" s="12"/>
      <c r="AK268" s="12"/>
      <c r="AL268" s="12"/>
      <c r="AM268" s="12"/>
      <c r="AN268" s="12"/>
      <c r="AO268" s="12"/>
      <c r="AP268" s="12"/>
      <c r="AQ268" s="12"/>
      <c r="AR268" s="12"/>
      <c r="AS268" s="12"/>
      <c r="AT268" s="12"/>
      <c r="AU268" s="12"/>
      <c r="AV268" s="12"/>
      <c r="AW268" s="12"/>
    </row>
    <row r="269" spans="1:49" x14ac:dyDescent="0.25">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c r="AA269" s="12"/>
      <c r="AB269" s="12"/>
      <c r="AC269" s="12"/>
      <c r="AD269" s="12"/>
      <c r="AE269" s="12"/>
      <c r="AF269" s="12"/>
      <c r="AG269" s="12"/>
      <c r="AH269" s="12"/>
      <c r="AI269" s="12"/>
      <c r="AJ269" s="12"/>
      <c r="AK269" s="12"/>
      <c r="AL269" s="12"/>
      <c r="AM269" s="12"/>
      <c r="AN269" s="12"/>
      <c r="AO269" s="12"/>
      <c r="AP269" s="12"/>
      <c r="AQ269" s="12"/>
      <c r="AR269" s="12"/>
      <c r="AS269" s="12"/>
      <c r="AT269" s="12"/>
      <c r="AU269" s="12"/>
      <c r="AV269" s="12"/>
      <c r="AW269" s="12"/>
    </row>
    <row r="270" spans="1:49" x14ac:dyDescent="0.25">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c r="AA270" s="12"/>
      <c r="AB270" s="12"/>
      <c r="AC270" s="12"/>
      <c r="AD270" s="12"/>
      <c r="AE270" s="12"/>
      <c r="AF270" s="12"/>
      <c r="AG270" s="12"/>
      <c r="AH270" s="12"/>
      <c r="AI270" s="12"/>
      <c r="AJ270" s="12"/>
      <c r="AK270" s="12"/>
      <c r="AL270" s="12"/>
      <c r="AM270" s="12"/>
      <c r="AN270" s="12"/>
      <c r="AO270" s="12"/>
      <c r="AP270" s="12"/>
      <c r="AQ270" s="12"/>
      <c r="AR270" s="12"/>
      <c r="AS270" s="12"/>
      <c r="AT270" s="12"/>
      <c r="AU270" s="12"/>
      <c r="AV270" s="12"/>
      <c r="AW270" s="12"/>
    </row>
    <row r="271" spans="1:49" x14ac:dyDescent="0.25">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c r="AA271" s="12"/>
      <c r="AB271" s="12"/>
      <c r="AC271" s="12"/>
      <c r="AD271" s="12"/>
      <c r="AE271" s="12"/>
      <c r="AF271" s="12"/>
      <c r="AG271" s="12"/>
      <c r="AH271" s="12"/>
      <c r="AI271" s="12"/>
      <c r="AJ271" s="12"/>
      <c r="AK271" s="12"/>
      <c r="AL271" s="12"/>
      <c r="AM271" s="12"/>
      <c r="AN271" s="12"/>
      <c r="AO271" s="12"/>
      <c r="AP271" s="12"/>
      <c r="AQ271" s="12"/>
      <c r="AR271" s="12"/>
      <c r="AS271" s="12"/>
      <c r="AT271" s="12"/>
      <c r="AU271" s="12"/>
      <c r="AV271" s="12"/>
      <c r="AW271" s="12"/>
    </row>
    <row r="272" spans="1:49" x14ac:dyDescent="0.25">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c r="AA272" s="12"/>
      <c r="AB272" s="12"/>
      <c r="AC272" s="12"/>
      <c r="AD272" s="12"/>
      <c r="AE272" s="12"/>
      <c r="AF272" s="12"/>
      <c r="AG272" s="12"/>
      <c r="AH272" s="12"/>
      <c r="AI272" s="12"/>
      <c r="AJ272" s="12"/>
      <c r="AK272" s="12"/>
      <c r="AL272" s="12"/>
      <c r="AM272" s="12"/>
      <c r="AN272" s="12"/>
      <c r="AO272" s="12"/>
      <c r="AP272" s="12"/>
      <c r="AQ272" s="12"/>
      <c r="AR272" s="12"/>
      <c r="AS272" s="12"/>
      <c r="AT272" s="12"/>
      <c r="AU272" s="12"/>
      <c r="AV272" s="12"/>
      <c r="AW272" s="12"/>
    </row>
    <row r="273" spans="1:49" x14ac:dyDescent="0.25">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c r="AA273" s="12"/>
      <c r="AB273" s="12"/>
      <c r="AC273" s="12"/>
      <c r="AD273" s="12"/>
      <c r="AE273" s="12"/>
      <c r="AF273" s="12"/>
      <c r="AG273" s="12"/>
      <c r="AH273" s="12"/>
      <c r="AI273" s="12"/>
      <c r="AJ273" s="12"/>
      <c r="AK273" s="12"/>
      <c r="AL273" s="12"/>
      <c r="AM273" s="12"/>
      <c r="AN273" s="12"/>
      <c r="AO273" s="12"/>
      <c r="AP273" s="12"/>
      <c r="AQ273" s="12"/>
      <c r="AR273" s="12"/>
      <c r="AS273" s="12"/>
      <c r="AT273" s="12"/>
      <c r="AU273" s="12"/>
      <c r="AV273" s="12"/>
      <c r="AW273" s="12"/>
    </row>
    <row r="274" spans="1:49" x14ac:dyDescent="0.25">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c r="AA274" s="12"/>
      <c r="AB274" s="12"/>
      <c r="AC274" s="12"/>
      <c r="AD274" s="12"/>
      <c r="AE274" s="12"/>
      <c r="AF274" s="12"/>
      <c r="AG274" s="12"/>
      <c r="AH274" s="12"/>
      <c r="AI274" s="12"/>
      <c r="AJ274" s="12"/>
      <c r="AK274" s="12"/>
      <c r="AL274" s="12"/>
      <c r="AM274" s="12"/>
      <c r="AN274" s="12"/>
      <c r="AO274" s="12"/>
      <c r="AP274" s="12"/>
      <c r="AQ274" s="12"/>
      <c r="AR274" s="12"/>
      <c r="AS274" s="12"/>
      <c r="AT274" s="12"/>
      <c r="AU274" s="12"/>
      <c r="AV274" s="12"/>
      <c r="AW274" s="12"/>
    </row>
    <row r="275" spans="1:49" x14ac:dyDescent="0.25">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c r="AA275" s="12"/>
      <c r="AB275" s="12"/>
      <c r="AC275" s="12"/>
      <c r="AD275" s="12"/>
      <c r="AE275" s="12"/>
      <c r="AF275" s="12"/>
      <c r="AG275" s="12"/>
      <c r="AH275" s="12"/>
      <c r="AI275" s="12"/>
      <c r="AJ275" s="12"/>
      <c r="AK275" s="12"/>
      <c r="AL275" s="12"/>
      <c r="AM275" s="12"/>
      <c r="AN275" s="12"/>
      <c r="AO275" s="12"/>
      <c r="AP275" s="12"/>
      <c r="AQ275" s="12"/>
      <c r="AR275" s="12"/>
      <c r="AS275" s="12"/>
      <c r="AT275" s="12"/>
      <c r="AU275" s="12"/>
      <c r="AV275" s="12"/>
      <c r="AW275" s="12"/>
    </row>
    <row r="276" spans="1:49" x14ac:dyDescent="0.25">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c r="AA276" s="12"/>
      <c r="AB276" s="12"/>
      <c r="AC276" s="12"/>
      <c r="AD276" s="12"/>
      <c r="AE276" s="12"/>
      <c r="AF276" s="12"/>
      <c r="AG276" s="12"/>
      <c r="AH276" s="12"/>
      <c r="AI276" s="12"/>
      <c r="AJ276" s="12"/>
      <c r="AK276" s="12"/>
      <c r="AL276" s="12"/>
      <c r="AM276" s="12"/>
      <c r="AN276" s="12"/>
      <c r="AO276" s="12"/>
      <c r="AP276" s="12"/>
      <c r="AQ276" s="12"/>
      <c r="AR276" s="12"/>
      <c r="AS276" s="12"/>
      <c r="AT276" s="12"/>
      <c r="AU276" s="12"/>
      <c r="AV276" s="12"/>
      <c r="AW276" s="12"/>
    </row>
    <row r="277" spans="1:49" x14ac:dyDescent="0.25">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c r="AA277" s="12"/>
      <c r="AB277" s="12"/>
      <c r="AC277" s="12"/>
      <c r="AD277" s="12"/>
      <c r="AE277" s="12"/>
      <c r="AF277" s="12"/>
      <c r="AG277" s="12"/>
      <c r="AH277" s="12"/>
      <c r="AI277" s="12"/>
      <c r="AJ277" s="12"/>
      <c r="AK277" s="12"/>
      <c r="AL277" s="12"/>
      <c r="AM277" s="12"/>
      <c r="AN277" s="12"/>
      <c r="AO277" s="12"/>
      <c r="AP277" s="12"/>
      <c r="AQ277" s="12"/>
      <c r="AR277" s="12"/>
      <c r="AS277" s="12"/>
      <c r="AT277" s="12"/>
      <c r="AU277" s="12"/>
      <c r="AV277" s="12"/>
      <c r="AW277" s="12"/>
    </row>
    <row r="278" spans="1:49" x14ac:dyDescent="0.25">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c r="AA278" s="12"/>
      <c r="AB278" s="12"/>
      <c r="AC278" s="12"/>
      <c r="AD278" s="12"/>
      <c r="AE278" s="12"/>
      <c r="AF278" s="12"/>
      <c r="AG278" s="12"/>
      <c r="AH278" s="12"/>
      <c r="AI278" s="12"/>
      <c r="AJ278" s="12"/>
      <c r="AK278" s="12"/>
      <c r="AL278" s="12"/>
      <c r="AM278" s="12"/>
      <c r="AN278" s="12"/>
      <c r="AO278" s="12"/>
      <c r="AP278" s="12"/>
      <c r="AQ278" s="12"/>
      <c r="AR278" s="12"/>
      <c r="AS278" s="12"/>
      <c r="AT278" s="12"/>
      <c r="AU278" s="12"/>
      <c r="AV278" s="12"/>
      <c r="AW278" s="12"/>
    </row>
    <row r="279" spans="1:49" x14ac:dyDescent="0.25">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c r="AA279" s="12"/>
      <c r="AB279" s="12"/>
      <c r="AC279" s="12"/>
      <c r="AD279" s="12"/>
      <c r="AE279" s="12"/>
      <c r="AF279" s="12"/>
      <c r="AG279" s="12"/>
      <c r="AH279" s="12"/>
      <c r="AI279" s="12"/>
      <c r="AJ279" s="12"/>
      <c r="AK279" s="12"/>
      <c r="AL279" s="12"/>
      <c r="AM279" s="12"/>
      <c r="AN279" s="12"/>
      <c r="AO279" s="12"/>
      <c r="AP279" s="12"/>
      <c r="AQ279" s="12"/>
      <c r="AR279" s="12"/>
      <c r="AS279" s="12"/>
      <c r="AT279" s="12"/>
      <c r="AU279" s="12"/>
      <c r="AV279" s="12"/>
      <c r="AW279" s="12"/>
    </row>
    <row r="280" spans="1:49" x14ac:dyDescent="0.25">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c r="AA280" s="12"/>
      <c r="AB280" s="12"/>
      <c r="AC280" s="12"/>
      <c r="AD280" s="12"/>
      <c r="AE280" s="12"/>
      <c r="AF280" s="12"/>
      <c r="AG280" s="12"/>
      <c r="AH280" s="12"/>
      <c r="AI280" s="12"/>
      <c r="AJ280" s="12"/>
      <c r="AK280" s="12"/>
      <c r="AL280" s="12"/>
      <c r="AM280" s="12"/>
      <c r="AN280" s="12"/>
      <c r="AO280" s="12"/>
      <c r="AP280" s="12"/>
      <c r="AQ280" s="12"/>
      <c r="AR280" s="12"/>
      <c r="AS280" s="12"/>
      <c r="AT280" s="12"/>
      <c r="AU280" s="12"/>
      <c r="AV280" s="12"/>
      <c r="AW280" s="12"/>
    </row>
    <row r="281" spans="1:49" x14ac:dyDescent="0.25">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c r="AA281" s="12"/>
      <c r="AB281" s="12"/>
      <c r="AC281" s="12"/>
      <c r="AD281" s="12"/>
      <c r="AE281" s="12"/>
      <c r="AF281" s="12"/>
      <c r="AG281" s="12"/>
      <c r="AH281" s="12"/>
      <c r="AI281" s="12"/>
      <c r="AJ281" s="12"/>
      <c r="AK281" s="12"/>
      <c r="AL281" s="12"/>
      <c r="AM281" s="12"/>
      <c r="AN281" s="12"/>
      <c r="AO281" s="12"/>
      <c r="AP281" s="12"/>
      <c r="AQ281" s="12"/>
      <c r="AR281" s="12"/>
      <c r="AS281" s="12"/>
      <c r="AT281" s="12"/>
      <c r="AU281" s="12"/>
      <c r="AV281" s="12"/>
      <c r="AW281" s="12"/>
    </row>
    <row r="282" spans="1:49" x14ac:dyDescent="0.25">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c r="AA282" s="12"/>
      <c r="AB282" s="12"/>
      <c r="AC282" s="12"/>
      <c r="AD282" s="12"/>
      <c r="AE282" s="12"/>
      <c r="AF282" s="12"/>
      <c r="AG282" s="12"/>
      <c r="AH282" s="12"/>
      <c r="AI282" s="12"/>
      <c r="AJ282" s="12"/>
      <c r="AK282" s="12"/>
      <c r="AL282" s="12"/>
      <c r="AM282" s="12"/>
      <c r="AN282" s="12"/>
      <c r="AO282" s="12"/>
      <c r="AP282" s="12"/>
      <c r="AQ282" s="12"/>
      <c r="AR282" s="12"/>
      <c r="AS282" s="12"/>
      <c r="AT282" s="12"/>
      <c r="AU282" s="12"/>
      <c r="AV282" s="12"/>
      <c r="AW282" s="12"/>
    </row>
    <row r="283" spans="1:49" x14ac:dyDescent="0.25">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c r="AA283" s="12"/>
      <c r="AB283" s="12"/>
      <c r="AC283" s="12"/>
      <c r="AD283" s="12"/>
      <c r="AE283" s="12"/>
      <c r="AF283" s="12"/>
      <c r="AG283" s="12"/>
      <c r="AH283" s="12"/>
      <c r="AI283" s="12"/>
      <c r="AJ283" s="12"/>
      <c r="AK283" s="12"/>
      <c r="AL283" s="12"/>
      <c r="AM283" s="12"/>
      <c r="AN283" s="12"/>
      <c r="AO283" s="12"/>
      <c r="AP283" s="12"/>
      <c r="AQ283" s="12"/>
      <c r="AR283" s="12"/>
      <c r="AS283" s="12"/>
      <c r="AT283" s="12"/>
      <c r="AU283" s="12"/>
      <c r="AV283" s="12"/>
      <c r="AW283" s="12"/>
    </row>
    <row r="284" spans="1:49" x14ac:dyDescent="0.25">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c r="AA284" s="12"/>
      <c r="AB284" s="12"/>
      <c r="AC284" s="12"/>
      <c r="AD284" s="12"/>
      <c r="AE284" s="12"/>
      <c r="AF284" s="12"/>
      <c r="AG284" s="12"/>
      <c r="AH284" s="12"/>
      <c r="AI284" s="12"/>
      <c r="AJ284" s="12"/>
      <c r="AK284" s="12"/>
      <c r="AL284" s="12"/>
      <c r="AM284" s="12"/>
      <c r="AN284" s="12"/>
      <c r="AO284" s="12"/>
      <c r="AP284" s="12"/>
      <c r="AQ284" s="12"/>
      <c r="AR284" s="12"/>
      <c r="AS284" s="12"/>
      <c r="AT284" s="12"/>
      <c r="AU284" s="12"/>
      <c r="AV284" s="12"/>
      <c r="AW284" s="12"/>
    </row>
    <row r="285" spans="1:49" x14ac:dyDescent="0.25">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c r="AA285" s="12"/>
      <c r="AB285" s="12"/>
      <c r="AC285" s="12"/>
      <c r="AD285" s="12"/>
      <c r="AE285" s="12"/>
      <c r="AF285" s="12"/>
      <c r="AG285" s="12"/>
      <c r="AH285" s="12"/>
      <c r="AI285" s="12"/>
      <c r="AJ285" s="12"/>
      <c r="AK285" s="12"/>
      <c r="AL285" s="12"/>
      <c r="AM285" s="12"/>
      <c r="AN285" s="12"/>
      <c r="AO285" s="12"/>
      <c r="AP285" s="12"/>
      <c r="AQ285" s="12"/>
      <c r="AR285" s="12"/>
      <c r="AS285" s="12"/>
      <c r="AT285" s="12"/>
      <c r="AU285" s="12"/>
      <c r="AV285" s="12"/>
      <c r="AW285" s="12"/>
    </row>
    <row r="286" spans="1:49" x14ac:dyDescent="0.25">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c r="AA286" s="12"/>
      <c r="AB286" s="12"/>
      <c r="AC286" s="12"/>
      <c r="AD286" s="12"/>
      <c r="AE286" s="12"/>
      <c r="AF286" s="12"/>
      <c r="AG286" s="12"/>
      <c r="AH286" s="12"/>
      <c r="AI286" s="12"/>
      <c r="AJ286" s="12"/>
      <c r="AK286" s="12"/>
      <c r="AL286" s="12"/>
      <c r="AM286" s="12"/>
      <c r="AN286" s="12"/>
      <c r="AO286" s="12"/>
      <c r="AP286" s="12"/>
      <c r="AQ286" s="12"/>
      <c r="AR286" s="12"/>
      <c r="AS286" s="12"/>
      <c r="AT286" s="12"/>
      <c r="AU286" s="12"/>
      <c r="AV286" s="12"/>
      <c r="AW286" s="12"/>
    </row>
    <row r="287" spans="1:49" x14ac:dyDescent="0.25">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c r="AA287" s="12"/>
      <c r="AB287" s="12"/>
      <c r="AC287" s="12"/>
      <c r="AD287" s="12"/>
      <c r="AE287" s="12"/>
      <c r="AF287" s="12"/>
      <c r="AG287" s="12"/>
      <c r="AH287" s="12"/>
      <c r="AI287" s="12"/>
      <c r="AJ287" s="12"/>
      <c r="AK287" s="12"/>
      <c r="AL287" s="12"/>
      <c r="AM287" s="12"/>
      <c r="AN287" s="12"/>
      <c r="AO287" s="12"/>
      <c r="AP287" s="12"/>
      <c r="AQ287" s="12"/>
      <c r="AR287" s="12"/>
      <c r="AS287" s="12"/>
      <c r="AT287" s="12"/>
      <c r="AU287" s="12"/>
      <c r="AV287" s="12"/>
      <c r="AW287" s="12"/>
    </row>
    <row r="288" spans="1:49" x14ac:dyDescent="0.25">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c r="AA288" s="12"/>
      <c r="AB288" s="12"/>
      <c r="AC288" s="12"/>
      <c r="AD288" s="12"/>
      <c r="AE288" s="12"/>
      <c r="AF288" s="12"/>
      <c r="AG288" s="12"/>
      <c r="AH288" s="12"/>
      <c r="AI288" s="12"/>
      <c r="AJ288" s="12"/>
      <c r="AK288" s="12"/>
      <c r="AL288" s="12"/>
      <c r="AM288" s="12"/>
      <c r="AN288" s="12"/>
      <c r="AO288" s="12"/>
      <c r="AP288" s="12"/>
      <c r="AQ288" s="12"/>
      <c r="AR288" s="12"/>
      <c r="AS288" s="12"/>
      <c r="AT288" s="12"/>
      <c r="AU288" s="12"/>
      <c r="AV288" s="12"/>
      <c r="AW288" s="12"/>
    </row>
    <row r="289" spans="1:49" x14ac:dyDescent="0.25">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c r="AA289" s="12"/>
      <c r="AB289" s="12"/>
      <c r="AC289" s="12"/>
      <c r="AD289" s="12"/>
      <c r="AE289" s="12"/>
      <c r="AF289" s="12"/>
      <c r="AG289" s="12"/>
      <c r="AH289" s="12"/>
      <c r="AI289" s="12"/>
      <c r="AJ289" s="12"/>
      <c r="AK289" s="12"/>
      <c r="AL289" s="12"/>
      <c r="AM289" s="12"/>
      <c r="AN289" s="12"/>
      <c r="AO289" s="12"/>
      <c r="AP289" s="12"/>
      <c r="AQ289" s="12"/>
      <c r="AR289" s="12"/>
      <c r="AS289" s="12"/>
      <c r="AT289" s="12"/>
      <c r="AU289" s="12"/>
      <c r="AV289" s="12"/>
      <c r="AW289" s="12"/>
    </row>
    <row r="290" spans="1:49" x14ac:dyDescent="0.25">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c r="AA290" s="12"/>
      <c r="AB290" s="12"/>
      <c r="AC290" s="12"/>
      <c r="AD290" s="12"/>
      <c r="AE290" s="12"/>
      <c r="AF290" s="12"/>
      <c r="AG290" s="12"/>
      <c r="AH290" s="12"/>
      <c r="AI290" s="12"/>
      <c r="AJ290" s="12"/>
      <c r="AK290" s="12"/>
      <c r="AL290" s="12"/>
      <c r="AM290" s="12"/>
      <c r="AN290" s="12"/>
      <c r="AO290" s="12"/>
      <c r="AP290" s="12"/>
      <c r="AQ290" s="12"/>
      <c r="AR290" s="12"/>
      <c r="AS290" s="12"/>
      <c r="AT290" s="12"/>
      <c r="AU290" s="12"/>
      <c r="AV290" s="12"/>
      <c r="AW290" s="12"/>
    </row>
    <row r="291" spans="1:49" x14ac:dyDescent="0.25">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c r="AA291" s="12"/>
      <c r="AB291" s="12"/>
      <c r="AC291" s="12"/>
      <c r="AD291" s="12"/>
      <c r="AE291" s="12"/>
      <c r="AF291" s="12"/>
      <c r="AG291" s="12"/>
      <c r="AH291" s="12"/>
      <c r="AI291" s="12"/>
      <c r="AJ291" s="12"/>
      <c r="AK291" s="12"/>
      <c r="AL291" s="12"/>
      <c r="AM291" s="12"/>
      <c r="AN291" s="12"/>
      <c r="AO291" s="12"/>
      <c r="AP291" s="12"/>
      <c r="AQ291" s="12"/>
      <c r="AR291" s="12"/>
      <c r="AS291" s="12"/>
      <c r="AT291" s="12"/>
      <c r="AU291" s="12"/>
      <c r="AV291" s="12"/>
      <c r="AW291" s="12"/>
    </row>
    <row r="292" spans="1:49" x14ac:dyDescent="0.25">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c r="AA292" s="12"/>
      <c r="AB292" s="12"/>
      <c r="AC292" s="12"/>
      <c r="AD292" s="12"/>
      <c r="AE292" s="12"/>
      <c r="AF292" s="12"/>
      <c r="AG292" s="12"/>
      <c r="AH292" s="12"/>
      <c r="AI292" s="12"/>
      <c r="AJ292" s="12"/>
      <c r="AK292" s="12"/>
      <c r="AL292" s="12"/>
      <c r="AM292" s="12"/>
      <c r="AN292" s="12"/>
      <c r="AO292" s="12"/>
      <c r="AP292" s="12"/>
      <c r="AQ292" s="12"/>
      <c r="AR292" s="12"/>
      <c r="AS292" s="12"/>
      <c r="AT292" s="12"/>
      <c r="AU292" s="12"/>
      <c r="AV292" s="12"/>
      <c r="AW292" s="12"/>
    </row>
    <row r="293" spans="1:49" x14ac:dyDescent="0.25">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c r="AA293" s="12"/>
      <c r="AB293" s="12"/>
      <c r="AC293" s="12"/>
      <c r="AD293" s="12"/>
      <c r="AE293" s="12"/>
      <c r="AF293" s="12"/>
      <c r="AG293" s="12"/>
      <c r="AH293" s="12"/>
      <c r="AI293" s="12"/>
      <c r="AJ293" s="12"/>
      <c r="AK293" s="12"/>
      <c r="AL293" s="12"/>
      <c r="AM293" s="12"/>
      <c r="AN293" s="12"/>
      <c r="AO293" s="12"/>
      <c r="AP293" s="12"/>
      <c r="AQ293" s="12"/>
      <c r="AR293" s="12"/>
      <c r="AS293" s="12"/>
      <c r="AT293" s="12"/>
      <c r="AU293" s="12"/>
      <c r="AV293" s="12"/>
      <c r="AW293" s="12"/>
    </row>
    <row r="294" spans="1:49" x14ac:dyDescent="0.25">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row>
    <row r="295" spans="1:49" x14ac:dyDescent="0.25">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c r="AA295" s="12"/>
      <c r="AB295" s="12"/>
      <c r="AC295" s="12"/>
      <c r="AD295" s="12"/>
      <c r="AE295" s="12"/>
      <c r="AF295" s="12"/>
      <c r="AG295" s="12"/>
      <c r="AH295" s="12"/>
      <c r="AI295" s="12"/>
      <c r="AJ295" s="12"/>
      <c r="AK295" s="12"/>
      <c r="AL295" s="12"/>
      <c r="AM295" s="12"/>
      <c r="AN295" s="12"/>
      <c r="AO295" s="12"/>
      <c r="AP295" s="12"/>
      <c r="AQ295" s="12"/>
      <c r="AR295" s="12"/>
      <c r="AS295" s="12"/>
      <c r="AT295" s="12"/>
      <c r="AU295" s="12"/>
      <c r="AV295" s="12"/>
      <c r="AW295" s="12"/>
    </row>
    <row r="296" spans="1:49" x14ac:dyDescent="0.25">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c r="AM296" s="12"/>
      <c r="AN296" s="12"/>
      <c r="AO296" s="12"/>
      <c r="AP296" s="12"/>
      <c r="AQ296" s="12"/>
      <c r="AR296" s="12"/>
      <c r="AS296" s="12"/>
      <c r="AT296" s="12"/>
      <c r="AU296" s="12"/>
      <c r="AV296" s="12"/>
      <c r="AW296" s="12"/>
    </row>
    <row r="297" spans="1:49" x14ac:dyDescent="0.25">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2"/>
      <c r="AM297" s="12"/>
      <c r="AN297" s="12"/>
      <c r="AO297" s="12"/>
      <c r="AP297" s="12"/>
      <c r="AQ297" s="12"/>
      <c r="AR297" s="12"/>
      <c r="AS297" s="12"/>
      <c r="AT297" s="12"/>
      <c r="AU297" s="12"/>
      <c r="AV297" s="12"/>
      <c r="AW297" s="12"/>
    </row>
    <row r="298" spans="1:49" x14ac:dyDescent="0.25">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c r="AA298" s="12"/>
      <c r="AB298" s="12"/>
      <c r="AC298" s="12"/>
      <c r="AD298" s="12"/>
      <c r="AE298" s="12"/>
      <c r="AF298" s="12"/>
      <c r="AG298" s="12"/>
      <c r="AH298" s="12"/>
      <c r="AI298" s="12"/>
      <c r="AJ298" s="12"/>
      <c r="AK298" s="12"/>
      <c r="AL298" s="12"/>
      <c r="AM298" s="12"/>
      <c r="AN298" s="12"/>
      <c r="AO298" s="12"/>
      <c r="AP298" s="12"/>
      <c r="AQ298" s="12"/>
      <c r="AR298" s="12"/>
      <c r="AS298" s="12"/>
      <c r="AT298" s="12"/>
      <c r="AU298" s="12"/>
      <c r="AV298" s="12"/>
      <c r="AW298" s="12"/>
    </row>
    <row r="299" spans="1:49" x14ac:dyDescent="0.25">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2"/>
      <c r="AM299" s="12"/>
      <c r="AN299" s="12"/>
      <c r="AO299" s="12"/>
      <c r="AP299" s="12"/>
      <c r="AQ299" s="12"/>
      <c r="AR299" s="12"/>
      <c r="AS299" s="12"/>
      <c r="AT299" s="12"/>
      <c r="AU299" s="12"/>
      <c r="AV299" s="12"/>
      <c r="AW299" s="12"/>
    </row>
    <row r="300" spans="1:49" x14ac:dyDescent="0.25">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c r="AA300" s="12"/>
      <c r="AB300" s="12"/>
      <c r="AC300" s="12"/>
      <c r="AD300" s="12"/>
      <c r="AE300" s="12"/>
      <c r="AF300" s="12"/>
      <c r="AG300" s="12"/>
      <c r="AH300" s="12"/>
      <c r="AI300" s="12"/>
      <c r="AJ300" s="12"/>
      <c r="AK300" s="12"/>
      <c r="AL300" s="12"/>
      <c r="AM300" s="12"/>
      <c r="AN300" s="12"/>
      <c r="AO300" s="12"/>
      <c r="AP300" s="12"/>
      <c r="AQ300" s="12"/>
      <c r="AR300" s="12"/>
      <c r="AS300" s="12"/>
      <c r="AT300" s="12"/>
      <c r="AU300" s="12"/>
      <c r="AV300" s="12"/>
      <c r="AW300" s="12"/>
    </row>
    <row r="301" spans="1:49" x14ac:dyDescent="0.25">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2"/>
      <c r="AM301" s="12"/>
      <c r="AN301" s="12"/>
      <c r="AO301" s="12"/>
      <c r="AP301" s="12"/>
      <c r="AQ301" s="12"/>
      <c r="AR301" s="12"/>
      <c r="AS301" s="12"/>
      <c r="AT301" s="12"/>
      <c r="AU301" s="12"/>
      <c r="AV301" s="12"/>
      <c r="AW301" s="12"/>
    </row>
    <row r="302" spans="1:49" x14ac:dyDescent="0.25">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c r="AA302" s="12"/>
      <c r="AB302" s="12"/>
      <c r="AC302" s="12"/>
      <c r="AD302" s="12"/>
      <c r="AE302" s="12"/>
      <c r="AF302" s="12"/>
      <c r="AG302" s="12"/>
      <c r="AH302" s="12"/>
      <c r="AI302" s="12"/>
      <c r="AJ302" s="12"/>
      <c r="AK302" s="12"/>
      <c r="AL302" s="12"/>
      <c r="AM302" s="12"/>
      <c r="AN302" s="12"/>
      <c r="AO302" s="12"/>
      <c r="AP302" s="12"/>
      <c r="AQ302" s="12"/>
      <c r="AR302" s="12"/>
      <c r="AS302" s="12"/>
      <c r="AT302" s="12"/>
      <c r="AU302" s="12"/>
      <c r="AV302" s="12"/>
      <c r="AW302" s="12"/>
    </row>
    <row r="303" spans="1:49" x14ac:dyDescent="0.25">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2"/>
      <c r="AM303" s="12"/>
      <c r="AN303" s="12"/>
      <c r="AO303" s="12"/>
      <c r="AP303" s="12"/>
      <c r="AQ303" s="12"/>
      <c r="AR303" s="12"/>
      <c r="AS303" s="12"/>
      <c r="AT303" s="12"/>
      <c r="AU303" s="12"/>
      <c r="AV303" s="12"/>
      <c r="AW303" s="12"/>
    </row>
    <row r="304" spans="1:49" x14ac:dyDescent="0.25">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c r="AA304" s="12"/>
      <c r="AB304" s="12"/>
      <c r="AC304" s="12"/>
      <c r="AD304" s="12"/>
      <c r="AE304" s="12"/>
      <c r="AF304" s="12"/>
      <c r="AG304" s="12"/>
      <c r="AH304" s="12"/>
      <c r="AI304" s="12"/>
      <c r="AJ304" s="12"/>
      <c r="AK304" s="12"/>
      <c r="AL304" s="12"/>
      <c r="AM304" s="12"/>
      <c r="AN304" s="12"/>
      <c r="AO304" s="12"/>
      <c r="AP304" s="12"/>
      <c r="AQ304" s="12"/>
      <c r="AR304" s="12"/>
      <c r="AS304" s="12"/>
      <c r="AT304" s="12"/>
      <c r="AU304" s="12"/>
      <c r="AV304" s="12"/>
      <c r="AW304" s="12"/>
    </row>
    <row r="305" spans="1:49" x14ac:dyDescent="0.25">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2"/>
      <c r="AM305" s="12"/>
      <c r="AN305" s="12"/>
      <c r="AO305" s="12"/>
      <c r="AP305" s="12"/>
      <c r="AQ305" s="12"/>
      <c r="AR305" s="12"/>
      <c r="AS305" s="12"/>
      <c r="AT305" s="12"/>
      <c r="AU305" s="12"/>
      <c r="AV305" s="12"/>
      <c r="AW305" s="12"/>
    </row>
    <row r="306" spans="1:49" x14ac:dyDescent="0.25">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c r="AA306" s="12"/>
      <c r="AB306" s="12"/>
      <c r="AC306" s="12"/>
      <c r="AD306" s="12"/>
      <c r="AE306" s="12"/>
      <c r="AF306" s="12"/>
      <c r="AG306" s="12"/>
      <c r="AH306" s="12"/>
      <c r="AI306" s="12"/>
      <c r="AJ306" s="12"/>
      <c r="AK306" s="12"/>
      <c r="AL306" s="12"/>
      <c r="AM306" s="12"/>
      <c r="AN306" s="12"/>
      <c r="AO306" s="12"/>
      <c r="AP306" s="12"/>
      <c r="AQ306" s="12"/>
      <c r="AR306" s="12"/>
      <c r="AS306" s="12"/>
      <c r="AT306" s="12"/>
      <c r="AU306" s="12"/>
      <c r="AV306" s="12"/>
      <c r="AW306" s="12"/>
    </row>
    <row r="307" spans="1:49" x14ac:dyDescent="0.25">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c r="AA307" s="12"/>
      <c r="AB307" s="12"/>
      <c r="AC307" s="12"/>
      <c r="AD307" s="12"/>
      <c r="AE307" s="12"/>
      <c r="AF307" s="12"/>
      <c r="AG307" s="12"/>
      <c r="AH307" s="12"/>
      <c r="AI307" s="12"/>
      <c r="AJ307" s="12"/>
      <c r="AK307" s="12"/>
      <c r="AL307" s="12"/>
      <c r="AM307" s="12"/>
      <c r="AN307" s="12"/>
      <c r="AO307" s="12"/>
      <c r="AP307" s="12"/>
      <c r="AQ307" s="12"/>
      <c r="AR307" s="12"/>
      <c r="AS307" s="12"/>
      <c r="AT307" s="12"/>
      <c r="AU307" s="12"/>
      <c r="AV307" s="12"/>
      <c r="AW307" s="12"/>
    </row>
    <row r="308" spans="1:49" x14ac:dyDescent="0.25">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12"/>
      <c r="AN308" s="12"/>
      <c r="AO308" s="12"/>
      <c r="AP308" s="12"/>
      <c r="AQ308" s="12"/>
      <c r="AR308" s="12"/>
      <c r="AS308" s="12"/>
      <c r="AT308" s="12"/>
      <c r="AU308" s="12"/>
      <c r="AV308" s="12"/>
      <c r="AW308" s="12"/>
    </row>
    <row r="309" spans="1:49" x14ac:dyDescent="0.25">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c r="AA309" s="12"/>
      <c r="AB309" s="12"/>
      <c r="AC309" s="12"/>
      <c r="AD309" s="12"/>
      <c r="AE309" s="12"/>
      <c r="AF309" s="12"/>
      <c r="AG309" s="12"/>
      <c r="AH309" s="12"/>
      <c r="AI309" s="12"/>
      <c r="AJ309" s="12"/>
      <c r="AK309" s="12"/>
      <c r="AL309" s="12"/>
      <c r="AM309" s="12"/>
      <c r="AN309" s="12"/>
      <c r="AO309" s="12"/>
      <c r="AP309" s="12"/>
      <c r="AQ309" s="12"/>
      <c r="AR309" s="12"/>
      <c r="AS309" s="12"/>
      <c r="AT309" s="12"/>
      <c r="AU309" s="12"/>
      <c r="AV309" s="12"/>
      <c r="AW309" s="12"/>
    </row>
    <row r="310" spans="1:49" x14ac:dyDescent="0.25">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c r="AA310" s="12"/>
      <c r="AB310" s="12"/>
      <c r="AC310" s="12"/>
      <c r="AD310" s="12"/>
      <c r="AE310" s="12"/>
      <c r="AF310" s="12"/>
      <c r="AG310" s="12"/>
      <c r="AH310" s="12"/>
      <c r="AI310" s="12"/>
      <c r="AJ310" s="12"/>
      <c r="AK310" s="12"/>
      <c r="AL310" s="12"/>
      <c r="AM310" s="12"/>
      <c r="AN310" s="12"/>
      <c r="AO310" s="12"/>
      <c r="AP310" s="12"/>
      <c r="AQ310" s="12"/>
      <c r="AR310" s="12"/>
      <c r="AS310" s="12"/>
      <c r="AT310" s="12"/>
      <c r="AU310" s="12"/>
      <c r="AV310" s="12"/>
      <c r="AW310" s="12"/>
    </row>
    <row r="311" spans="1:49" x14ac:dyDescent="0.25">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c r="AA311" s="12"/>
      <c r="AB311" s="12"/>
      <c r="AC311" s="12"/>
      <c r="AD311" s="12"/>
      <c r="AE311" s="12"/>
      <c r="AF311" s="12"/>
      <c r="AG311" s="12"/>
      <c r="AH311" s="12"/>
      <c r="AI311" s="12"/>
      <c r="AJ311" s="12"/>
      <c r="AK311" s="12"/>
      <c r="AL311" s="12"/>
      <c r="AM311" s="12"/>
      <c r="AN311" s="12"/>
      <c r="AO311" s="12"/>
      <c r="AP311" s="12"/>
      <c r="AQ311" s="12"/>
      <c r="AR311" s="12"/>
      <c r="AS311" s="12"/>
      <c r="AT311" s="12"/>
      <c r="AU311" s="12"/>
      <c r="AV311" s="12"/>
      <c r="AW311" s="12"/>
    </row>
    <row r="312" spans="1:49" x14ac:dyDescent="0.25">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c r="AA312" s="12"/>
      <c r="AB312" s="12"/>
      <c r="AC312" s="12"/>
      <c r="AD312" s="12"/>
      <c r="AE312" s="12"/>
      <c r="AF312" s="12"/>
      <c r="AG312" s="12"/>
      <c r="AH312" s="12"/>
      <c r="AI312" s="12"/>
      <c r="AJ312" s="12"/>
      <c r="AK312" s="12"/>
      <c r="AL312" s="12"/>
      <c r="AM312" s="12"/>
      <c r="AN312" s="12"/>
      <c r="AO312" s="12"/>
      <c r="AP312" s="12"/>
      <c r="AQ312" s="12"/>
      <c r="AR312" s="12"/>
      <c r="AS312" s="12"/>
      <c r="AT312" s="12"/>
      <c r="AU312" s="12"/>
      <c r="AV312" s="12"/>
      <c r="AW312" s="12"/>
    </row>
    <row r="313" spans="1:49" x14ac:dyDescent="0.25">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c r="AA313" s="12"/>
      <c r="AB313" s="12"/>
      <c r="AC313" s="12"/>
      <c r="AD313" s="12"/>
      <c r="AE313" s="12"/>
      <c r="AF313" s="12"/>
      <c r="AG313" s="12"/>
      <c r="AH313" s="12"/>
      <c r="AI313" s="12"/>
      <c r="AJ313" s="12"/>
      <c r="AK313" s="12"/>
      <c r="AL313" s="12"/>
      <c r="AM313" s="12"/>
      <c r="AN313" s="12"/>
      <c r="AO313" s="12"/>
      <c r="AP313" s="12"/>
      <c r="AQ313" s="12"/>
      <c r="AR313" s="12"/>
      <c r="AS313" s="12"/>
      <c r="AT313" s="12"/>
      <c r="AU313" s="12"/>
      <c r="AV313" s="12"/>
      <c r="AW313" s="12"/>
    </row>
    <row r="314" spans="1:49" x14ac:dyDescent="0.25">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c r="AA314" s="12"/>
      <c r="AB314" s="12"/>
      <c r="AC314" s="12"/>
      <c r="AD314" s="12"/>
      <c r="AE314" s="12"/>
      <c r="AF314" s="12"/>
      <c r="AG314" s="12"/>
      <c r="AH314" s="12"/>
      <c r="AI314" s="12"/>
      <c r="AJ314" s="12"/>
      <c r="AK314" s="12"/>
      <c r="AL314" s="12"/>
      <c r="AM314" s="12"/>
      <c r="AN314" s="12"/>
      <c r="AO314" s="12"/>
      <c r="AP314" s="12"/>
      <c r="AQ314" s="12"/>
      <c r="AR314" s="12"/>
      <c r="AS314" s="12"/>
      <c r="AT314" s="12"/>
      <c r="AU314" s="12"/>
      <c r="AV314" s="12"/>
      <c r="AW314" s="12"/>
    </row>
    <row r="315" spans="1:49" x14ac:dyDescent="0.25">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c r="AA315" s="12"/>
      <c r="AB315" s="12"/>
      <c r="AC315" s="12"/>
      <c r="AD315" s="12"/>
      <c r="AE315" s="12"/>
      <c r="AF315" s="12"/>
      <c r="AG315" s="12"/>
      <c r="AH315" s="12"/>
      <c r="AI315" s="12"/>
      <c r="AJ315" s="12"/>
      <c r="AK315" s="12"/>
      <c r="AL315" s="12"/>
      <c r="AM315" s="12"/>
      <c r="AN315" s="12"/>
      <c r="AO315" s="12"/>
      <c r="AP315" s="12"/>
      <c r="AQ315" s="12"/>
      <c r="AR315" s="12"/>
      <c r="AS315" s="12"/>
      <c r="AT315" s="12"/>
      <c r="AU315" s="12"/>
      <c r="AV315" s="12"/>
      <c r="AW315" s="12"/>
    </row>
    <row r="316" spans="1:49" x14ac:dyDescent="0.25">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c r="AA316" s="12"/>
      <c r="AB316" s="12"/>
      <c r="AC316" s="12"/>
      <c r="AD316" s="12"/>
      <c r="AE316" s="12"/>
      <c r="AF316" s="12"/>
      <c r="AG316" s="12"/>
      <c r="AH316" s="12"/>
      <c r="AI316" s="12"/>
      <c r="AJ316" s="12"/>
      <c r="AK316" s="12"/>
      <c r="AL316" s="12"/>
      <c r="AM316" s="12"/>
      <c r="AN316" s="12"/>
      <c r="AO316" s="12"/>
      <c r="AP316" s="12"/>
      <c r="AQ316" s="12"/>
      <c r="AR316" s="12"/>
      <c r="AS316" s="12"/>
      <c r="AT316" s="12"/>
      <c r="AU316" s="12"/>
      <c r="AV316" s="12"/>
      <c r="AW316" s="12"/>
    </row>
    <row r="317" spans="1:49" x14ac:dyDescent="0.25">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12"/>
      <c r="AN317" s="12"/>
      <c r="AO317" s="12"/>
      <c r="AP317" s="12"/>
      <c r="AQ317" s="12"/>
      <c r="AR317" s="12"/>
      <c r="AS317" s="12"/>
      <c r="AT317" s="12"/>
      <c r="AU317" s="12"/>
      <c r="AV317" s="12"/>
      <c r="AW317" s="12"/>
    </row>
    <row r="318" spans="1:49" x14ac:dyDescent="0.25">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c r="AA318" s="12"/>
      <c r="AB318" s="12"/>
      <c r="AC318" s="12"/>
      <c r="AD318" s="12"/>
      <c r="AE318" s="12"/>
      <c r="AF318" s="12"/>
      <c r="AG318" s="12"/>
      <c r="AH318" s="12"/>
      <c r="AI318" s="12"/>
      <c r="AJ318" s="12"/>
      <c r="AK318" s="12"/>
      <c r="AL318" s="12"/>
      <c r="AM318" s="12"/>
      <c r="AN318" s="12"/>
      <c r="AO318" s="12"/>
      <c r="AP318" s="12"/>
      <c r="AQ318" s="12"/>
      <c r="AR318" s="12"/>
      <c r="AS318" s="12"/>
      <c r="AT318" s="12"/>
      <c r="AU318" s="12"/>
      <c r="AV318" s="12"/>
      <c r="AW318" s="12"/>
    </row>
    <row r="319" spans="1:49" x14ac:dyDescent="0.25">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c r="AA319" s="12"/>
      <c r="AB319" s="12"/>
      <c r="AC319" s="12"/>
      <c r="AD319" s="12"/>
      <c r="AE319" s="12"/>
      <c r="AF319" s="12"/>
      <c r="AG319" s="12"/>
      <c r="AH319" s="12"/>
      <c r="AI319" s="12"/>
      <c r="AJ319" s="12"/>
      <c r="AK319" s="12"/>
      <c r="AL319" s="12"/>
      <c r="AM319" s="12"/>
      <c r="AN319" s="12"/>
      <c r="AO319" s="12"/>
      <c r="AP319" s="12"/>
      <c r="AQ319" s="12"/>
      <c r="AR319" s="12"/>
      <c r="AS319" s="12"/>
      <c r="AT319" s="12"/>
      <c r="AU319" s="12"/>
      <c r="AV319" s="12"/>
      <c r="AW319" s="12"/>
    </row>
    <row r="320" spans="1:49" x14ac:dyDescent="0.25">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c r="AA320" s="12"/>
      <c r="AB320" s="12"/>
      <c r="AC320" s="12"/>
      <c r="AD320" s="12"/>
      <c r="AE320" s="12"/>
      <c r="AF320" s="12"/>
      <c r="AG320" s="12"/>
      <c r="AH320" s="12"/>
      <c r="AI320" s="12"/>
      <c r="AJ320" s="12"/>
      <c r="AK320" s="12"/>
      <c r="AL320" s="12"/>
      <c r="AM320" s="12"/>
      <c r="AN320" s="12"/>
      <c r="AO320" s="12"/>
      <c r="AP320" s="12"/>
      <c r="AQ320" s="12"/>
      <c r="AR320" s="12"/>
      <c r="AS320" s="12"/>
      <c r="AT320" s="12"/>
      <c r="AU320" s="12"/>
      <c r="AV320" s="12"/>
      <c r="AW320" s="12"/>
    </row>
    <row r="321" spans="1:49" x14ac:dyDescent="0.25">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c r="AA321" s="12"/>
      <c r="AB321" s="12"/>
      <c r="AC321" s="12"/>
      <c r="AD321" s="12"/>
      <c r="AE321" s="12"/>
      <c r="AF321" s="12"/>
      <c r="AG321" s="12"/>
      <c r="AH321" s="12"/>
      <c r="AI321" s="12"/>
      <c r="AJ321" s="12"/>
      <c r="AK321" s="12"/>
      <c r="AL321" s="12"/>
      <c r="AM321" s="12"/>
      <c r="AN321" s="12"/>
      <c r="AO321" s="12"/>
      <c r="AP321" s="12"/>
      <c r="AQ321" s="12"/>
      <c r="AR321" s="12"/>
      <c r="AS321" s="12"/>
      <c r="AT321" s="12"/>
      <c r="AU321" s="12"/>
      <c r="AV321" s="12"/>
      <c r="AW321" s="12"/>
    </row>
    <row r="322" spans="1:49" x14ac:dyDescent="0.25">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c r="AA322" s="12"/>
      <c r="AB322" s="12"/>
      <c r="AC322" s="12"/>
      <c r="AD322" s="12"/>
      <c r="AE322" s="12"/>
      <c r="AF322" s="12"/>
      <c r="AG322" s="12"/>
      <c r="AH322" s="12"/>
      <c r="AI322" s="12"/>
      <c r="AJ322" s="12"/>
      <c r="AK322" s="12"/>
      <c r="AL322" s="12"/>
      <c r="AM322" s="12"/>
      <c r="AN322" s="12"/>
      <c r="AO322" s="12"/>
      <c r="AP322" s="12"/>
      <c r="AQ322" s="12"/>
      <c r="AR322" s="12"/>
      <c r="AS322" s="12"/>
      <c r="AT322" s="12"/>
      <c r="AU322" s="12"/>
      <c r="AV322" s="12"/>
      <c r="AW322" s="12"/>
    </row>
    <row r="323" spans="1:49" x14ac:dyDescent="0.25">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c r="AA323" s="12"/>
      <c r="AB323" s="12"/>
      <c r="AC323" s="12"/>
      <c r="AD323" s="12"/>
      <c r="AE323" s="12"/>
      <c r="AF323" s="12"/>
      <c r="AG323" s="12"/>
      <c r="AH323" s="12"/>
      <c r="AI323" s="12"/>
      <c r="AJ323" s="12"/>
      <c r="AK323" s="12"/>
      <c r="AL323" s="12"/>
      <c r="AM323" s="12"/>
      <c r="AN323" s="12"/>
      <c r="AO323" s="12"/>
      <c r="AP323" s="12"/>
      <c r="AQ323" s="12"/>
      <c r="AR323" s="12"/>
      <c r="AS323" s="12"/>
      <c r="AT323" s="12"/>
      <c r="AU323" s="12"/>
      <c r="AV323" s="12"/>
      <c r="AW323" s="12"/>
    </row>
    <row r="324" spans="1:49" x14ac:dyDescent="0.25">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c r="AA324" s="12"/>
      <c r="AB324" s="12"/>
      <c r="AC324" s="12"/>
      <c r="AD324" s="12"/>
      <c r="AE324" s="12"/>
      <c r="AF324" s="12"/>
      <c r="AG324" s="12"/>
      <c r="AH324" s="12"/>
      <c r="AI324" s="12"/>
      <c r="AJ324" s="12"/>
      <c r="AK324" s="12"/>
      <c r="AL324" s="12"/>
      <c r="AM324" s="12"/>
      <c r="AN324" s="12"/>
      <c r="AO324" s="12"/>
      <c r="AP324" s="12"/>
      <c r="AQ324" s="12"/>
      <c r="AR324" s="12"/>
      <c r="AS324" s="12"/>
      <c r="AT324" s="12"/>
      <c r="AU324" s="12"/>
      <c r="AV324" s="12"/>
      <c r="AW324" s="12"/>
    </row>
    <row r="325" spans="1:49" x14ac:dyDescent="0.25">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c r="AA325" s="12"/>
      <c r="AB325" s="12"/>
      <c r="AC325" s="12"/>
      <c r="AD325" s="12"/>
      <c r="AE325" s="12"/>
      <c r="AF325" s="12"/>
      <c r="AG325" s="12"/>
      <c r="AH325" s="12"/>
      <c r="AI325" s="12"/>
      <c r="AJ325" s="12"/>
      <c r="AK325" s="12"/>
      <c r="AL325" s="12"/>
      <c r="AM325" s="12"/>
      <c r="AN325" s="12"/>
      <c r="AO325" s="12"/>
      <c r="AP325" s="12"/>
      <c r="AQ325" s="12"/>
      <c r="AR325" s="12"/>
      <c r="AS325" s="12"/>
      <c r="AT325" s="12"/>
      <c r="AU325" s="12"/>
      <c r="AV325" s="12"/>
      <c r="AW325" s="12"/>
    </row>
    <row r="326" spans="1:49" x14ac:dyDescent="0.25">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12"/>
      <c r="AN326" s="12"/>
      <c r="AO326" s="12"/>
      <c r="AP326" s="12"/>
      <c r="AQ326" s="12"/>
      <c r="AR326" s="12"/>
      <c r="AS326" s="12"/>
      <c r="AT326" s="12"/>
      <c r="AU326" s="12"/>
      <c r="AV326" s="12"/>
      <c r="AW326" s="12"/>
    </row>
    <row r="327" spans="1:49" x14ac:dyDescent="0.25">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c r="AA327" s="12"/>
      <c r="AB327" s="12"/>
      <c r="AC327" s="12"/>
      <c r="AD327" s="12"/>
      <c r="AE327" s="12"/>
      <c r="AF327" s="12"/>
      <c r="AG327" s="12"/>
      <c r="AH327" s="12"/>
      <c r="AI327" s="12"/>
      <c r="AJ327" s="12"/>
      <c r="AK327" s="12"/>
      <c r="AL327" s="12"/>
      <c r="AM327" s="12"/>
      <c r="AN327" s="12"/>
      <c r="AO327" s="12"/>
      <c r="AP327" s="12"/>
      <c r="AQ327" s="12"/>
      <c r="AR327" s="12"/>
      <c r="AS327" s="12"/>
      <c r="AT327" s="12"/>
      <c r="AU327" s="12"/>
      <c r="AV327" s="12"/>
      <c r="AW327" s="12"/>
    </row>
    <row r="328" spans="1:49" x14ac:dyDescent="0.25">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c r="AA328" s="12"/>
      <c r="AB328" s="12"/>
      <c r="AC328" s="12"/>
      <c r="AD328" s="12"/>
      <c r="AE328" s="12"/>
      <c r="AF328" s="12"/>
      <c r="AG328" s="12"/>
      <c r="AH328" s="12"/>
      <c r="AI328" s="12"/>
      <c r="AJ328" s="12"/>
      <c r="AK328" s="12"/>
      <c r="AL328" s="12"/>
      <c r="AM328" s="12"/>
      <c r="AN328" s="12"/>
      <c r="AO328" s="12"/>
      <c r="AP328" s="12"/>
      <c r="AQ328" s="12"/>
      <c r="AR328" s="12"/>
      <c r="AS328" s="12"/>
      <c r="AT328" s="12"/>
      <c r="AU328" s="12"/>
      <c r="AV328" s="12"/>
      <c r="AW328" s="12"/>
    </row>
    <row r="329" spans="1:49" x14ac:dyDescent="0.25">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c r="AA329" s="12"/>
      <c r="AB329" s="12"/>
      <c r="AC329" s="12"/>
      <c r="AD329" s="12"/>
      <c r="AE329" s="12"/>
      <c r="AF329" s="12"/>
      <c r="AG329" s="12"/>
      <c r="AH329" s="12"/>
      <c r="AI329" s="12"/>
      <c r="AJ329" s="12"/>
      <c r="AK329" s="12"/>
      <c r="AL329" s="12"/>
      <c r="AM329" s="12"/>
      <c r="AN329" s="12"/>
      <c r="AO329" s="12"/>
      <c r="AP329" s="12"/>
      <c r="AQ329" s="12"/>
      <c r="AR329" s="12"/>
      <c r="AS329" s="12"/>
      <c r="AT329" s="12"/>
      <c r="AU329" s="12"/>
      <c r="AV329" s="12"/>
      <c r="AW329" s="12"/>
    </row>
    <row r="330" spans="1:49" x14ac:dyDescent="0.25">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c r="AA330" s="12"/>
      <c r="AB330" s="12"/>
      <c r="AC330" s="12"/>
      <c r="AD330" s="12"/>
      <c r="AE330" s="12"/>
      <c r="AF330" s="12"/>
      <c r="AG330" s="12"/>
      <c r="AH330" s="12"/>
      <c r="AI330" s="12"/>
      <c r="AJ330" s="12"/>
      <c r="AK330" s="12"/>
      <c r="AL330" s="12"/>
      <c r="AM330" s="12"/>
      <c r="AN330" s="12"/>
      <c r="AO330" s="12"/>
      <c r="AP330" s="12"/>
      <c r="AQ330" s="12"/>
      <c r="AR330" s="12"/>
      <c r="AS330" s="12"/>
      <c r="AT330" s="12"/>
      <c r="AU330" s="12"/>
      <c r="AV330" s="12"/>
      <c r="AW330" s="12"/>
    </row>
    <row r="331" spans="1:49" x14ac:dyDescent="0.25">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c r="AA331" s="12"/>
      <c r="AB331" s="12"/>
      <c r="AC331" s="12"/>
      <c r="AD331" s="12"/>
      <c r="AE331" s="12"/>
      <c r="AF331" s="12"/>
      <c r="AG331" s="12"/>
      <c r="AH331" s="12"/>
      <c r="AI331" s="12"/>
      <c r="AJ331" s="12"/>
      <c r="AK331" s="12"/>
      <c r="AL331" s="12"/>
      <c r="AM331" s="12"/>
      <c r="AN331" s="12"/>
      <c r="AO331" s="12"/>
      <c r="AP331" s="12"/>
      <c r="AQ331" s="12"/>
      <c r="AR331" s="12"/>
      <c r="AS331" s="12"/>
      <c r="AT331" s="12"/>
      <c r="AU331" s="12"/>
      <c r="AV331" s="12"/>
      <c r="AW331" s="12"/>
    </row>
    <row r="332" spans="1:49" x14ac:dyDescent="0.25">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c r="AA332" s="12"/>
      <c r="AB332" s="12"/>
      <c r="AC332" s="12"/>
      <c r="AD332" s="12"/>
      <c r="AE332" s="12"/>
      <c r="AF332" s="12"/>
      <c r="AG332" s="12"/>
      <c r="AH332" s="12"/>
      <c r="AI332" s="12"/>
      <c r="AJ332" s="12"/>
      <c r="AK332" s="12"/>
      <c r="AL332" s="12"/>
      <c r="AM332" s="12"/>
      <c r="AN332" s="12"/>
      <c r="AO332" s="12"/>
      <c r="AP332" s="12"/>
      <c r="AQ332" s="12"/>
      <c r="AR332" s="12"/>
      <c r="AS332" s="12"/>
      <c r="AT332" s="12"/>
      <c r="AU332" s="12"/>
      <c r="AV332" s="12"/>
      <c r="AW332" s="12"/>
    </row>
    <row r="333" spans="1:49" x14ac:dyDescent="0.25">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12"/>
      <c r="AN333" s="12"/>
      <c r="AO333" s="12"/>
      <c r="AP333" s="12"/>
      <c r="AQ333" s="12"/>
      <c r="AR333" s="12"/>
      <c r="AS333" s="12"/>
      <c r="AT333" s="12"/>
      <c r="AU333" s="12"/>
      <c r="AV333" s="12"/>
      <c r="AW333" s="12"/>
    </row>
    <row r="334" spans="1:49" x14ac:dyDescent="0.25">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c r="AA334" s="12"/>
      <c r="AB334" s="12"/>
      <c r="AC334" s="12"/>
      <c r="AD334" s="12"/>
      <c r="AE334" s="12"/>
      <c r="AF334" s="12"/>
      <c r="AG334" s="12"/>
      <c r="AH334" s="12"/>
      <c r="AI334" s="12"/>
      <c r="AJ334" s="12"/>
      <c r="AK334" s="12"/>
      <c r="AL334" s="12"/>
      <c r="AM334" s="12"/>
      <c r="AN334" s="12"/>
      <c r="AO334" s="12"/>
      <c r="AP334" s="12"/>
      <c r="AQ334" s="12"/>
      <c r="AR334" s="12"/>
      <c r="AS334" s="12"/>
      <c r="AT334" s="12"/>
      <c r="AU334" s="12"/>
      <c r="AV334" s="12"/>
      <c r="AW334" s="12"/>
    </row>
    <row r="335" spans="1:49" x14ac:dyDescent="0.25">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12"/>
      <c r="AN335" s="12"/>
      <c r="AO335" s="12"/>
      <c r="AP335" s="12"/>
      <c r="AQ335" s="12"/>
      <c r="AR335" s="12"/>
      <c r="AS335" s="12"/>
      <c r="AT335" s="12"/>
      <c r="AU335" s="12"/>
      <c r="AV335" s="12"/>
      <c r="AW335" s="12"/>
    </row>
    <row r="336" spans="1:49" x14ac:dyDescent="0.25">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c r="AA336" s="12"/>
      <c r="AB336" s="12"/>
      <c r="AC336" s="12"/>
      <c r="AD336" s="12"/>
      <c r="AE336" s="12"/>
      <c r="AF336" s="12"/>
      <c r="AG336" s="12"/>
      <c r="AH336" s="12"/>
      <c r="AI336" s="12"/>
      <c r="AJ336" s="12"/>
      <c r="AK336" s="12"/>
      <c r="AL336" s="12"/>
      <c r="AM336" s="12"/>
      <c r="AN336" s="12"/>
      <c r="AO336" s="12"/>
      <c r="AP336" s="12"/>
      <c r="AQ336" s="12"/>
      <c r="AR336" s="12"/>
      <c r="AS336" s="12"/>
      <c r="AT336" s="12"/>
      <c r="AU336" s="12"/>
      <c r="AV336" s="12"/>
      <c r="AW336" s="12"/>
    </row>
    <row r="337" spans="1:49" x14ac:dyDescent="0.25">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c r="AA337" s="12"/>
      <c r="AB337" s="12"/>
      <c r="AC337" s="12"/>
      <c r="AD337" s="12"/>
      <c r="AE337" s="12"/>
      <c r="AF337" s="12"/>
      <c r="AG337" s="12"/>
      <c r="AH337" s="12"/>
      <c r="AI337" s="12"/>
      <c r="AJ337" s="12"/>
      <c r="AK337" s="12"/>
      <c r="AL337" s="12"/>
      <c r="AM337" s="12"/>
      <c r="AN337" s="12"/>
      <c r="AO337" s="12"/>
      <c r="AP337" s="12"/>
      <c r="AQ337" s="12"/>
      <c r="AR337" s="12"/>
      <c r="AS337" s="12"/>
      <c r="AT337" s="12"/>
      <c r="AU337" s="12"/>
      <c r="AV337" s="12"/>
      <c r="AW337" s="12"/>
    </row>
    <row r="338" spans="1:49" x14ac:dyDescent="0.25">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c r="AA338" s="12"/>
      <c r="AB338" s="12"/>
      <c r="AC338" s="12"/>
      <c r="AD338" s="12"/>
      <c r="AE338" s="12"/>
      <c r="AF338" s="12"/>
      <c r="AG338" s="12"/>
      <c r="AH338" s="12"/>
      <c r="AI338" s="12"/>
      <c r="AJ338" s="12"/>
      <c r="AK338" s="12"/>
      <c r="AL338" s="12"/>
      <c r="AM338" s="12"/>
      <c r="AN338" s="12"/>
      <c r="AO338" s="12"/>
      <c r="AP338" s="12"/>
      <c r="AQ338" s="12"/>
      <c r="AR338" s="12"/>
      <c r="AS338" s="12"/>
      <c r="AT338" s="12"/>
      <c r="AU338" s="12"/>
      <c r="AV338" s="12"/>
      <c r="AW338" s="12"/>
    </row>
    <row r="339" spans="1:49" x14ac:dyDescent="0.25">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c r="AA339" s="12"/>
      <c r="AB339" s="12"/>
      <c r="AC339" s="12"/>
      <c r="AD339" s="12"/>
      <c r="AE339" s="12"/>
      <c r="AF339" s="12"/>
      <c r="AG339" s="12"/>
      <c r="AH339" s="12"/>
      <c r="AI339" s="12"/>
      <c r="AJ339" s="12"/>
      <c r="AK339" s="12"/>
      <c r="AL339" s="12"/>
      <c r="AM339" s="12"/>
      <c r="AN339" s="12"/>
      <c r="AO339" s="12"/>
      <c r="AP339" s="12"/>
      <c r="AQ339" s="12"/>
      <c r="AR339" s="12"/>
      <c r="AS339" s="12"/>
      <c r="AT339" s="12"/>
      <c r="AU339" s="12"/>
      <c r="AV339" s="12"/>
      <c r="AW339" s="12"/>
    </row>
    <row r="340" spans="1:49" x14ac:dyDescent="0.25">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c r="AA340" s="12"/>
      <c r="AB340" s="12"/>
      <c r="AC340" s="12"/>
      <c r="AD340" s="12"/>
      <c r="AE340" s="12"/>
      <c r="AF340" s="12"/>
      <c r="AG340" s="12"/>
      <c r="AH340" s="12"/>
      <c r="AI340" s="12"/>
      <c r="AJ340" s="12"/>
      <c r="AK340" s="12"/>
      <c r="AL340" s="12"/>
      <c r="AM340" s="12"/>
      <c r="AN340" s="12"/>
      <c r="AO340" s="12"/>
      <c r="AP340" s="12"/>
      <c r="AQ340" s="12"/>
      <c r="AR340" s="12"/>
      <c r="AS340" s="12"/>
      <c r="AT340" s="12"/>
      <c r="AU340" s="12"/>
      <c r="AV340" s="12"/>
      <c r="AW340" s="12"/>
    </row>
    <row r="341" spans="1:49" x14ac:dyDescent="0.25">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c r="AA341" s="12"/>
      <c r="AB341" s="12"/>
      <c r="AC341" s="12"/>
      <c r="AD341" s="12"/>
      <c r="AE341" s="12"/>
      <c r="AF341" s="12"/>
      <c r="AG341" s="12"/>
      <c r="AH341" s="12"/>
      <c r="AI341" s="12"/>
      <c r="AJ341" s="12"/>
      <c r="AK341" s="12"/>
      <c r="AL341" s="12"/>
      <c r="AM341" s="12"/>
      <c r="AN341" s="12"/>
      <c r="AO341" s="12"/>
      <c r="AP341" s="12"/>
      <c r="AQ341" s="12"/>
      <c r="AR341" s="12"/>
      <c r="AS341" s="12"/>
      <c r="AT341" s="12"/>
      <c r="AU341" s="12"/>
      <c r="AV341" s="12"/>
      <c r="AW341" s="12"/>
    </row>
    <row r="342" spans="1:49" x14ac:dyDescent="0.25">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c r="AA342" s="12"/>
      <c r="AB342" s="12"/>
      <c r="AC342" s="12"/>
      <c r="AD342" s="12"/>
      <c r="AE342" s="12"/>
      <c r="AF342" s="12"/>
      <c r="AG342" s="12"/>
      <c r="AH342" s="12"/>
      <c r="AI342" s="12"/>
      <c r="AJ342" s="12"/>
      <c r="AK342" s="12"/>
      <c r="AL342" s="12"/>
      <c r="AM342" s="12"/>
      <c r="AN342" s="12"/>
      <c r="AO342" s="12"/>
      <c r="AP342" s="12"/>
      <c r="AQ342" s="12"/>
      <c r="AR342" s="12"/>
      <c r="AS342" s="12"/>
      <c r="AT342" s="12"/>
      <c r="AU342" s="12"/>
      <c r="AV342" s="12"/>
      <c r="AW342" s="12"/>
    </row>
    <row r="343" spans="1:49" x14ac:dyDescent="0.25">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c r="AA343" s="12"/>
      <c r="AB343" s="12"/>
      <c r="AC343" s="12"/>
      <c r="AD343" s="12"/>
      <c r="AE343" s="12"/>
      <c r="AF343" s="12"/>
      <c r="AG343" s="12"/>
      <c r="AH343" s="12"/>
      <c r="AI343" s="12"/>
      <c r="AJ343" s="12"/>
      <c r="AK343" s="12"/>
      <c r="AL343" s="12"/>
      <c r="AM343" s="12"/>
      <c r="AN343" s="12"/>
      <c r="AO343" s="12"/>
      <c r="AP343" s="12"/>
      <c r="AQ343" s="12"/>
      <c r="AR343" s="12"/>
      <c r="AS343" s="12"/>
      <c r="AT343" s="12"/>
      <c r="AU343" s="12"/>
      <c r="AV343" s="12"/>
      <c r="AW343" s="12"/>
    </row>
    <row r="344" spans="1:49" x14ac:dyDescent="0.25">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c r="AA344" s="12"/>
      <c r="AB344" s="12"/>
      <c r="AC344" s="12"/>
      <c r="AD344" s="12"/>
      <c r="AE344" s="12"/>
      <c r="AF344" s="12"/>
      <c r="AG344" s="12"/>
      <c r="AH344" s="12"/>
      <c r="AI344" s="12"/>
      <c r="AJ344" s="12"/>
      <c r="AK344" s="12"/>
      <c r="AL344" s="12"/>
      <c r="AM344" s="12"/>
      <c r="AN344" s="12"/>
      <c r="AO344" s="12"/>
      <c r="AP344" s="12"/>
      <c r="AQ344" s="12"/>
      <c r="AR344" s="12"/>
      <c r="AS344" s="12"/>
      <c r="AT344" s="12"/>
      <c r="AU344" s="12"/>
      <c r="AV344" s="12"/>
      <c r="AW344" s="12"/>
    </row>
    <row r="345" spans="1:49" x14ac:dyDescent="0.25">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c r="AA345" s="12"/>
      <c r="AB345" s="12"/>
      <c r="AC345" s="12"/>
      <c r="AD345" s="12"/>
      <c r="AE345" s="12"/>
      <c r="AF345" s="12"/>
      <c r="AG345" s="12"/>
      <c r="AH345" s="12"/>
      <c r="AI345" s="12"/>
      <c r="AJ345" s="12"/>
      <c r="AK345" s="12"/>
      <c r="AL345" s="12"/>
      <c r="AM345" s="12"/>
      <c r="AN345" s="12"/>
      <c r="AO345" s="12"/>
      <c r="AP345" s="12"/>
      <c r="AQ345" s="12"/>
      <c r="AR345" s="12"/>
      <c r="AS345" s="12"/>
      <c r="AT345" s="12"/>
      <c r="AU345" s="12"/>
      <c r="AV345" s="12"/>
      <c r="AW345" s="12"/>
    </row>
    <row r="346" spans="1:49" x14ac:dyDescent="0.25">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c r="AA346" s="12"/>
      <c r="AB346" s="12"/>
      <c r="AC346" s="12"/>
      <c r="AD346" s="12"/>
      <c r="AE346" s="12"/>
      <c r="AF346" s="12"/>
      <c r="AG346" s="12"/>
      <c r="AH346" s="12"/>
      <c r="AI346" s="12"/>
      <c r="AJ346" s="12"/>
      <c r="AK346" s="12"/>
      <c r="AL346" s="12"/>
      <c r="AM346" s="12"/>
      <c r="AN346" s="12"/>
      <c r="AO346" s="12"/>
      <c r="AP346" s="12"/>
      <c r="AQ346" s="12"/>
      <c r="AR346" s="12"/>
      <c r="AS346" s="12"/>
      <c r="AT346" s="12"/>
      <c r="AU346" s="12"/>
      <c r="AV346" s="12"/>
      <c r="AW346" s="12"/>
    </row>
    <row r="347" spans="1:49" x14ac:dyDescent="0.25">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c r="AA347" s="12"/>
      <c r="AB347" s="12"/>
      <c r="AC347" s="12"/>
      <c r="AD347" s="12"/>
      <c r="AE347" s="12"/>
      <c r="AF347" s="12"/>
      <c r="AG347" s="12"/>
      <c r="AH347" s="12"/>
      <c r="AI347" s="12"/>
      <c r="AJ347" s="12"/>
      <c r="AK347" s="12"/>
      <c r="AL347" s="12"/>
      <c r="AM347" s="12"/>
      <c r="AN347" s="12"/>
      <c r="AO347" s="12"/>
      <c r="AP347" s="12"/>
      <c r="AQ347" s="12"/>
      <c r="AR347" s="12"/>
      <c r="AS347" s="12"/>
      <c r="AT347" s="12"/>
      <c r="AU347" s="12"/>
      <c r="AV347" s="12"/>
      <c r="AW347" s="12"/>
    </row>
    <row r="348" spans="1:49" x14ac:dyDescent="0.25">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c r="AA348" s="12"/>
      <c r="AB348" s="12"/>
      <c r="AC348" s="12"/>
      <c r="AD348" s="12"/>
      <c r="AE348" s="12"/>
      <c r="AF348" s="12"/>
      <c r="AG348" s="12"/>
      <c r="AH348" s="12"/>
      <c r="AI348" s="12"/>
      <c r="AJ348" s="12"/>
      <c r="AK348" s="12"/>
      <c r="AL348" s="12"/>
      <c r="AM348" s="12"/>
      <c r="AN348" s="12"/>
      <c r="AO348" s="12"/>
      <c r="AP348" s="12"/>
      <c r="AQ348" s="12"/>
      <c r="AR348" s="12"/>
      <c r="AS348" s="12"/>
      <c r="AT348" s="12"/>
      <c r="AU348" s="12"/>
      <c r="AV348" s="12"/>
      <c r="AW348" s="12"/>
    </row>
    <row r="349" spans="1:49" x14ac:dyDescent="0.25">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c r="AA349" s="12"/>
      <c r="AB349" s="12"/>
      <c r="AC349" s="12"/>
      <c r="AD349" s="12"/>
      <c r="AE349" s="12"/>
      <c r="AF349" s="12"/>
      <c r="AG349" s="12"/>
      <c r="AH349" s="12"/>
      <c r="AI349" s="12"/>
      <c r="AJ349" s="12"/>
      <c r="AK349" s="12"/>
      <c r="AL349" s="12"/>
      <c r="AM349" s="12"/>
      <c r="AN349" s="12"/>
      <c r="AO349" s="12"/>
      <c r="AP349" s="12"/>
      <c r="AQ349" s="12"/>
      <c r="AR349" s="12"/>
      <c r="AS349" s="12"/>
      <c r="AT349" s="12"/>
      <c r="AU349" s="12"/>
      <c r="AV349" s="12"/>
      <c r="AW349" s="12"/>
    </row>
    <row r="350" spans="1:49" x14ac:dyDescent="0.25">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c r="AA350" s="12"/>
      <c r="AB350" s="12"/>
      <c r="AC350" s="12"/>
      <c r="AD350" s="12"/>
      <c r="AE350" s="12"/>
      <c r="AF350" s="12"/>
      <c r="AG350" s="12"/>
      <c r="AH350" s="12"/>
      <c r="AI350" s="12"/>
      <c r="AJ350" s="12"/>
      <c r="AK350" s="12"/>
      <c r="AL350" s="12"/>
      <c r="AM350" s="12"/>
      <c r="AN350" s="12"/>
      <c r="AO350" s="12"/>
      <c r="AP350" s="12"/>
      <c r="AQ350" s="12"/>
      <c r="AR350" s="12"/>
      <c r="AS350" s="12"/>
      <c r="AT350" s="12"/>
      <c r="AU350" s="12"/>
      <c r="AV350" s="12"/>
      <c r="AW350" s="12"/>
    </row>
    <row r="351" spans="1:49" x14ac:dyDescent="0.25">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c r="AA351" s="12"/>
      <c r="AB351" s="12"/>
      <c r="AC351" s="12"/>
      <c r="AD351" s="12"/>
      <c r="AE351" s="12"/>
      <c r="AF351" s="12"/>
      <c r="AG351" s="12"/>
      <c r="AH351" s="12"/>
      <c r="AI351" s="12"/>
      <c r="AJ351" s="12"/>
      <c r="AK351" s="12"/>
      <c r="AL351" s="12"/>
      <c r="AM351" s="12"/>
      <c r="AN351" s="12"/>
      <c r="AO351" s="12"/>
      <c r="AP351" s="12"/>
      <c r="AQ351" s="12"/>
      <c r="AR351" s="12"/>
      <c r="AS351" s="12"/>
      <c r="AT351" s="12"/>
      <c r="AU351" s="12"/>
      <c r="AV351" s="12"/>
      <c r="AW351" s="12"/>
    </row>
    <row r="352" spans="1:49" x14ac:dyDescent="0.25">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c r="AM352" s="12"/>
      <c r="AN352" s="12"/>
      <c r="AO352" s="12"/>
      <c r="AP352" s="12"/>
      <c r="AQ352" s="12"/>
      <c r="AR352" s="12"/>
      <c r="AS352" s="12"/>
      <c r="AT352" s="12"/>
      <c r="AU352" s="12"/>
      <c r="AV352" s="12"/>
      <c r="AW352" s="12"/>
    </row>
    <row r="353" spans="1:49" x14ac:dyDescent="0.25">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c r="AA353" s="12"/>
      <c r="AB353" s="12"/>
      <c r="AC353" s="12"/>
      <c r="AD353" s="12"/>
      <c r="AE353" s="12"/>
      <c r="AF353" s="12"/>
      <c r="AG353" s="12"/>
      <c r="AH353" s="12"/>
      <c r="AI353" s="12"/>
      <c r="AJ353" s="12"/>
      <c r="AK353" s="12"/>
      <c r="AL353" s="12"/>
      <c r="AM353" s="12"/>
      <c r="AN353" s="12"/>
      <c r="AO353" s="12"/>
      <c r="AP353" s="12"/>
      <c r="AQ353" s="12"/>
      <c r="AR353" s="12"/>
      <c r="AS353" s="12"/>
      <c r="AT353" s="12"/>
      <c r="AU353" s="12"/>
      <c r="AV353" s="12"/>
      <c r="AW353" s="12"/>
    </row>
    <row r="354" spans="1:49" x14ac:dyDescent="0.25">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c r="AA354" s="12"/>
      <c r="AB354" s="12"/>
      <c r="AC354" s="12"/>
      <c r="AD354" s="12"/>
      <c r="AE354" s="12"/>
      <c r="AF354" s="12"/>
      <c r="AG354" s="12"/>
      <c r="AH354" s="12"/>
      <c r="AI354" s="12"/>
      <c r="AJ354" s="12"/>
      <c r="AK354" s="12"/>
      <c r="AL354" s="12"/>
      <c r="AM354" s="12"/>
      <c r="AN354" s="12"/>
      <c r="AO354" s="12"/>
      <c r="AP354" s="12"/>
      <c r="AQ354" s="12"/>
      <c r="AR354" s="12"/>
      <c r="AS354" s="12"/>
      <c r="AT354" s="12"/>
      <c r="AU354" s="12"/>
      <c r="AV354" s="12"/>
      <c r="AW354" s="12"/>
    </row>
    <row r="355" spans="1:49" x14ac:dyDescent="0.25">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c r="AA355" s="12"/>
      <c r="AB355" s="12"/>
      <c r="AC355" s="12"/>
      <c r="AD355" s="12"/>
      <c r="AE355" s="12"/>
      <c r="AF355" s="12"/>
      <c r="AG355" s="12"/>
      <c r="AH355" s="12"/>
      <c r="AI355" s="12"/>
      <c r="AJ355" s="12"/>
      <c r="AK355" s="12"/>
      <c r="AL355" s="12"/>
      <c r="AM355" s="12"/>
      <c r="AN355" s="12"/>
      <c r="AO355" s="12"/>
      <c r="AP355" s="12"/>
      <c r="AQ355" s="12"/>
      <c r="AR355" s="12"/>
      <c r="AS355" s="12"/>
      <c r="AT355" s="12"/>
      <c r="AU355" s="12"/>
      <c r="AV355" s="12"/>
      <c r="AW355" s="12"/>
    </row>
    <row r="356" spans="1:49" x14ac:dyDescent="0.25">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c r="AA356" s="12"/>
      <c r="AB356" s="12"/>
      <c r="AC356" s="12"/>
      <c r="AD356" s="12"/>
      <c r="AE356" s="12"/>
      <c r="AF356" s="12"/>
      <c r="AG356" s="12"/>
      <c r="AH356" s="12"/>
      <c r="AI356" s="12"/>
      <c r="AJ356" s="12"/>
      <c r="AK356" s="12"/>
      <c r="AL356" s="12"/>
      <c r="AM356" s="12"/>
      <c r="AN356" s="12"/>
      <c r="AO356" s="12"/>
      <c r="AP356" s="12"/>
      <c r="AQ356" s="12"/>
      <c r="AR356" s="12"/>
      <c r="AS356" s="12"/>
      <c r="AT356" s="12"/>
      <c r="AU356" s="12"/>
      <c r="AV356" s="12"/>
      <c r="AW356" s="12"/>
    </row>
    <row r="357" spans="1:49" x14ac:dyDescent="0.25">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c r="AA357" s="12"/>
      <c r="AB357" s="12"/>
      <c r="AC357" s="12"/>
      <c r="AD357" s="12"/>
      <c r="AE357" s="12"/>
      <c r="AF357" s="12"/>
      <c r="AG357" s="12"/>
      <c r="AH357" s="12"/>
      <c r="AI357" s="12"/>
      <c r="AJ357" s="12"/>
      <c r="AK357" s="12"/>
      <c r="AL357" s="12"/>
      <c r="AM357" s="12"/>
      <c r="AN357" s="12"/>
      <c r="AO357" s="12"/>
      <c r="AP357" s="12"/>
      <c r="AQ357" s="12"/>
      <c r="AR357" s="12"/>
      <c r="AS357" s="12"/>
      <c r="AT357" s="12"/>
      <c r="AU357" s="12"/>
      <c r="AV357" s="12"/>
      <c r="AW357" s="12"/>
    </row>
    <row r="358" spans="1:49" x14ac:dyDescent="0.25">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c r="AA358" s="12"/>
      <c r="AB358" s="12"/>
      <c r="AC358" s="12"/>
      <c r="AD358" s="12"/>
      <c r="AE358" s="12"/>
      <c r="AF358" s="12"/>
      <c r="AG358" s="12"/>
      <c r="AH358" s="12"/>
      <c r="AI358" s="12"/>
      <c r="AJ358" s="12"/>
      <c r="AK358" s="12"/>
      <c r="AL358" s="12"/>
      <c r="AM358" s="12"/>
      <c r="AN358" s="12"/>
      <c r="AO358" s="12"/>
      <c r="AP358" s="12"/>
      <c r="AQ358" s="12"/>
      <c r="AR358" s="12"/>
      <c r="AS358" s="12"/>
      <c r="AT358" s="12"/>
      <c r="AU358" s="12"/>
      <c r="AV358" s="12"/>
      <c r="AW358" s="12"/>
    </row>
    <row r="359" spans="1:49" x14ac:dyDescent="0.25">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c r="AM359" s="12"/>
      <c r="AN359" s="12"/>
      <c r="AO359" s="12"/>
      <c r="AP359" s="12"/>
      <c r="AQ359" s="12"/>
      <c r="AR359" s="12"/>
      <c r="AS359" s="12"/>
      <c r="AT359" s="12"/>
      <c r="AU359" s="12"/>
      <c r="AV359" s="12"/>
      <c r="AW359" s="12"/>
    </row>
    <row r="360" spans="1:49" x14ac:dyDescent="0.25">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c r="AA360" s="12"/>
      <c r="AB360" s="12"/>
      <c r="AC360" s="12"/>
      <c r="AD360" s="12"/>
      <c r="AE360" s="12"/>
      <c r="AF360" s="12"/>
      <c r="AG360" s="12"/>
      <c r="AH360" s="12"/>
      <c r="AI360" s="12"/>
      <c r="AJ360" s="12"/>
      <c r="AK360" s="12"/>
      <c r="AL360" s="12"/>
      <c r="AM360" s="12"/>
      <c r="AN360" s="12"/>
      <c r="AO360" s="12"/>
      <c r="AP360" s="12"/>
      <c r="AQ360" s="12"/>
      <c r="AR360" s="12"/>
      <c r="AS360" s="12"/>
      <c r="AT360" s="12"/>
      <c r="AU360" s="12"/>
      <c r="AV360" s="12"/>
      <c r="AW360" s="12"/>
    </row>
    <row r="361" spans="1:49" x14ac:dyDescent="0.25">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c r="AA361" s="12"/>
      <c r="AB361" s="12"/>
      <c r="AC361" s="12"/>
      <c r="AD361" s="12"/>
      <c r="AE361" s="12"/>
      <c r="AF361" s="12"/>
      <c r="AG361" s="12"/>
      <c r="AH361" s="12"/>
      <c r="AI361" s="12"/>
      <c r="AJ361" s="12"/>
      <c r="AK361" s="12"/>
      <c r="AL361" s="12"/>
      <c r="AM361" s="12"/>
      <c r="AN361" s="12"/>
      <c r="AO361" s="12"/>
      <c r="AP361" s="12"/>
      <c r="AQ361" s="12"/>
      <c r="AR361" s="12"/>
      <c r="AS361" s="12"/>
      <c r="AT361" s="12"/>
      <c r="AU361" s="12"/>
      <c r="AV361" s="12"/>
      <c r="AW361" s="12"/>
    </row>
    <row r="362" spans="1:49" x14ac:dyDescent="0.25">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c r="AA362" s="12"/>
      <c r="AB362" s="12"/>
      <c r="AC362" s="12"/>
      <c r="AD362" s="12"/>
      <c r="AE362" s="12"/>
      <c r="AF362" s="12"/>
      <c r="AG362" s="12"/>
      <c r="AH362" s="12"/>
      <c r="AI362" s="12"/>
      <c r="AJ362" s="12"/>
      <c r="AK362" s="12"/>
      <c r="AL362" s="12"/>
      <c r="AM362" s="12"/>
      <c r="AN362" s="12"/>
      <c r="AO362" s="12"/>
      <c r="AP362" s="12"/>
      <c r="AQ362" s="12"/>
      <c r="AR362" s="12"/>
      <c r="AS362" s="12"/>
      <c r="AT362" s="12"/>
      <c r="AU362" s="12"/>
      <c r="AV362" s="12"/>
      <c r="AW362" s="12"/>
    </row>
    <row r="363" spans="1:49" x14ac:dyDescent="0.25">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c r="AA363" s="12"/>
      <c r="AB363" s="12"/>
      <c r="AC363" s="12"/>
      <c r="AD363" s="12"/>
      <c r="AE363" s="12"/>
      <c r="AF363" s="12"/>
      <c r="AG363" s="12"/>
      <c r="AH363" s="12"/>
      <c r="AI363" s="12"/>
      <c r="AJ363" s="12"/>
      <c r="AK363" s="12"/>
      <c r="AL363" s="12"/>
      <c r="AM363" s="12"/>
      <c r="AN363" s="12"/>
      <c r="AO363" s="12"/>
      <c r="AP363" s="12"/>
      <c r="AQ363" s="12"/>
      <c r="AR363" s="12"/>
      <c r="AS363" s="12"/>
      <c r="AT363" s="12"/>
      <c r="AU363" s="12"/>
      <c r="AV363" s="12"/>
      <c r="AW363" s="12"/>
    </row>
    <row r="364" spans="1:49" x14ac:dyDescent="0.25">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c r="AA364" s="12"/>
      <c r="AB364" s="12"/>
      <c r="AC364" s="12"/>
      <c r="AD364" s="12"/>
      <c r="AE364" s="12"/>
      <c r="AF364" s="12"/>
      <c r="AG364" s="12"/>
      <c r="AH364" s="12"/>
      <c r="AI364" s="12"/>
      <c r="AJ364" s="12"/>
      <c r="AK364" s="12"/>
      <c r="AL364" s="12"/>
      <c r="AM364" s="12"/>
      <c r="AN364" s="12"/>
      <c r="AO364" s="12"/>
      <c r="AP364" s="12"/>
      <c r="AQ364" s="12"/>
      <c r="AR364" s="12"/>
      <c r="AS364" s="12"/>
      <c r="AT364" s="12"/>
      <c r="AU364" s="12"/>
      <c r="AV364" s="12"/>
      <c r="AW364" s="12"/>
    </row>
    <row r="365" spans="1:49" x14ac:dyDescent="0.25">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c r="AA365" s="12"/>
      <c r="AB365" s="12"/>
      <c r="AC365" s="12"/>
      <c r="AD365" s="12"/>
      <c r="AE365" s="12"/>
      <c r="AF365" s="12"/>
      <c r="AG365" s="12"/>
      <c r="AH365" s="12"/>
      <c r="AI365" s="12"/>
      <c r="AJ365" s="12"/>
      <c r="AK365" s="12"/>
      <c r="AL365" s="12"/>
      <c r="AM365" s="12"/>
      <c r="AN365" s="12"/>
      <c r="AO365" s="12"/>
      <c r="AP365" s="12"/>
      <c r="AQ365" s="12"/>
      <c r="AR365" s="12"/>
      <c r="AS365" s="12"/>
      <c r="AT365" s="12"/>
      <c r="AU365" s="12"/>
      <c r="AV365" s="12"/>
      <c r="AW365" s="12"/>
    </row>
    <row r="366" spans="1:49" x14ac:dyDescent="0.25">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c r="AM366" s="12"/>
      <c r="AN366" s="12"/>
      <c r="AO366" s="12"/>
      <c r="AP366" s="12"/>
      <c r="AQ366" s="12"/>
      <c r="AR366" s="12"/>
      <c r="AS366" s="12"/>
      <c r="AT366" s="12"/>
      <c r="AU366" s="12"/>
      <c r="AV366" s="12"/>
      <c r="AW366" s="12"/>
    </row>
    <row r="367" spans="1:49" x14ac:dyDescent="0.25">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c r="AA367" s="12"/>
      <c r="AB367" s="12"/>
      <c r="AC367" s="12"/>
      <c r="AD367" s="12"/>
      <c r="AE367" s="12"/>
      <c r="AF367" s="12"/>
      <c r="AG367" s="12"/>
      <c r="AH367" s="12"/>
      <c r="AI367" s="12"/>
      <c r="AJ367" s="12"/>
      <c r="AK367" s="12"/>
      <c r="AL367" s="12"/>
      <c r="AM367" s="12"/>
      <c r="AN367" s="12"/>
      <c r="AO367" s="12"/>
      <c r="AP367" s="12"/>
      <c r="AQ367" s="12"/>
      <c r="AR367" s="12"/>
      <c r="AS367" s="12"/>
      <c r="AT367" s="12"/>
      <c r="AU367" s="12"/>
      <c r="AV367" s="12"/>
      <c r="AW367" s="12"/>
    </row>
    <row r="368" spans="1:49" x14ac:dyDescent="0.25">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c r="AA368" s="12"/>
      <c r="AB368" s="12"/>
      <c r="AC368" s="12"/>
      <c r="AD368" s="12"/>
      <c r="AE368" s="12"/>
      <c r="AF368" s="12"/>
      <c r="AG368" s="12"/>
      <c r="AH368" s="12"/>
      <c r="AI368" s="12"/>
      <c r="AJ368" s="12"/>
      <c r="AK368" s="12"/>
      <c r="AL368" s="12"/>
      <c r="AM368" s="12"/>
      <c r="AN368" s="12"/>
      <c r="AO368" s="12"/>
      <c r="AP368" s="12"/>
      <c r="AQ368" s="12"/>
      <c r="AR368" s="12"/>
      <c r="AS368" s="12"/>
      <c r="AT368" s="12"/>
      <c r="AU368" s="12"/>
      <c r="AV368" s="12"/>
      <c r="AW368" s="12"/>
    </row>
    <row r="369" spans="1:49" x14ac:dyDescent="0.25">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c r="AA369" s="12"/>
      <c r="AB369" s="12"/>
      <c r="AC369" s="12"/>
      <c r="AD369" s="12"/>
      <c r="AE369" s="12"/>
      <c r="AF369" s="12"/>
      <c r="AG369" s="12"/>
      <c r="AH369" s="12"/>
      <c r="AI369" s="12"/>
      <c r="AJ369" s="12"/>
      <c r="AK369" s="12"/>
      <c r="AL369" s="12"/>
      <c r="AM369" s="12"/>
      <c r="AN369" s="12"/>
      <c r="AO369" s="12"/>
      <c r="AP369" s="12"/>
      <c r="AQ369" s="12"/>
      <c r="AR369" s="12"/>
      <c r="AS369" s="12"/>
      <c r="AT369" s="12"/>
      <c r="AU369" s="12"/>
      <c r="AV369" s="12"/>
      <c r="AW369" s="12"/>
    </row>
    <row r="370" spans="1:49" x14ac:dyDescent="0.25">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c r="AA370" s="12"/>
      <c r="AB370" s="12"/>
      <c r="AC370" s="12"/>
      <c r="AD370" s="12"/>
      <c r="AE370" s="12"/>
      <c r="AF370" s="12"/>
      <c r="AG370" s="12"/>
      <c r="AH370" s="12"/>
      <c r="AI370" s="12"/>
      <c r="AJ370" s="12"/>
      <c r="AK370" s="12"/>
      <c r="AL370" s="12"/>
      <c r="AM370" s="12"/>
      <c r="AN370" s="12"/>
      <c r="AO370" s="12"/>
      <c r="AP370" s="12"/>
      <c r="AQ370" s="12"/>
      <c r="AR370" s="12"/>
      <c r="AS370" s="12"/>
      <c r="AT370" s="12"/>
      <c r="AU370" s="12"/>
      <c r="AV370" s="12"/>
      <c r="AW370" s="12"/>
    </row>
    <row r="371" spans="1:49" x14ac:dyDescent="0.25">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c r="AA371" s="12"/>
      <c r="AB371" s="12"/>
      <c r="AC371" s="12"/>
      <c r="AD371" s="12"/>
      <c r="AE371" s="12"/>
      <c r="AF371" s="12"/>
      <c r="AG371" s="12"/>
      <c r="AH371" s="12"/>
      <c r="AI371" s="12"/>
      <c r="AJ371" s="12"/>
      <c r="AK371" s="12"/>
      <c r="AL371" s="12"/>
      <c r="AM371" s="12"/>
      <c r="AN371" s="12"/>
      <c r="AO371" s="12"/>
      <c r="AP371" s="12"/>
      <c r="AQ371" s="12"/>
      <c r="AR371" s="12"/>
      <c r="AS371" s="12"/>
      <c r="AT371" s="12"/>
      <c r="AU371" s="12"/>
      <c r="AV371" s="12"/>
      <c r="AW371" s="12"/>
    </row>
    <row r="372" spans="1:49" x14ac:dyDescent="0.25">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c r="AA372" s="12"/>
      <c r="AB372" s="12"/>
      <c r="AC372" s="12"/>
      <c r="AD372" s="12"/>
      <c r="AE372" s="12"/>
      <c r="AF372" s="12"/>
      <c r="AG372" s="12"/>
      <c r="AH372" s="12"/>
      <c r="AI372" s="12"/>
      <c r="AJ372" s="12"/>
      <c r="AK372" s="12"/>
      <c r="AL372" s="12"/>
      <c r="AM372" s="12"/>
      <c r="AN372" s="12"/>
      <c r="AO372" s="12"/>
      <c r="AP372" s="12"/>
      <c r="AQ372" s="12"/>
      <c r="AR372" s="12"/>
      <c r="AS372" s="12"/>
      <c r="AT372" s="12"/>
      <c r="AU372" s="12"/>
      <c r="AV372" s="12"/>
      <c r="AW372" s="12"/>
    </row>
    <row r="373" spans="1:49" x14ac:dyDescent="0.25">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c r="AM373" s="12"/>
      <c r="AN373" s="12"/>
      <c r="AO373" s="12"/>
      <c r="AP373" s="12"/>
      <c r="AQ373" s="12"/>
      <c r="AR373" s="12"/>
      <c r="AS373" s="12"/>
      <c r="AT373" s="12"/>
      <c r="AU373" s="12"/>
      <c r="AV373" s="12"/>
      <c r="AW373" s="12"/>
    </row>
    <row r="374" spans="1:49" x14ac:dyDescent="0.25">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c r="AA374" s="12"/>
      <c r="AB374" s="12"/>
      <c r="AC374" s="12"/>
      <c r="AD374" s="12"/>
      <c r="AE374" s="12"/>
      <c r="AF374" s="12"/>
      <c r="AG374" s="12"/>
      <c r="AH374" s="12"/>
      <c r="AI374" s="12"/>
      <c r="AJ374" s="12"/>
      <c r="AK374" s="12"/>
      <c r="AL374" s="12"/>
      <c r="AM374" s="12"/>
      <c r="AN374" s="12"/>
      <c r="AO374" s="12"/>
      <c r="AP374" s="12"/>
      <c r="AQ374" s="12"/>
      <c r="AR374" s="12"/>
      <c r="AS374" s="12"/>
      <c r="AT374" s="12"/>
      <c r="AU374" s="12"/>
      <c r="AV374" s="12"/>
      <c r="AW374" s="12"/>
    </row>
    <row r="375" spans="1:49" x14ac:dyDescent="0.25">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c r="AA375" s="12"/>
      <c r="AB375" s="12"/>
      <c r="AC375" s="12"/>
      <c r="AD375" s="12"/>
      <c r="AE375" s="12"/>
      <c r="AF375" s="12"/>
      <c r="AG375" s="12"/>
      <c r="AH375" s="12"/>
      <c r="AI375" s="12"/>
      <c r="AJ375" s="12"/>
      <c r="AK375" s="12"/>
      <c r="AL375" s="12"/>
      <c r="AM375" s="12"/>
      <c r="AN375" s="12"/>
      <c r="AO375" s="12"/>
      <c r="AP375" s="12"/>
      <c r="AQ375" s="12"/>
      <c r="AR375" s="12"/>
      <c r="AS375" s="12"/>
      <c r="AT375" s="12"/>
      <c r="AU375" s="12"/>
      <c r="AV375" s="12"/>
      <c r="AW375" s="12"/>
    </row>
    <row r="376" spans="1:49" x14ac:dyDescent="0.25">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c r="AA376" s="12"/>
      <c r="AB376" s="12"/>
      <c r="AC376" s="12"/>
      <c r="AD376" s="12"/>
      <c r="AE376" s="12"/>
      <c r="AF376" s="12"/>
      <c r="AG376" s="12"/>
      <c r="AH376" s="12"/>
      <c r="AI376" s="12"/>
      <c r="AJ376" s="12"/>
      <c r="AK376" s="12"/>
      <c r="AL376" s="12"/>
      <c r="AM376" s="12"/>
      <c r="AN376" s="12"/>
      <c r="AO376" s="12"/>
      <c r="AP376" s="12"/>
      <c r="AQ376" s="12"/>
      <c r="AR376" s="12"/>
      <c r="AS376" s="12"/>
      <c r="AT376" s="12"/>
      <c r="AU376" s="12"/>
      <c r="AV376" s="12"/>
      <c r="AW376" s="12"/>
    </row>
    <row r="377" spans="1:49" x14ac:dyDescent="0.25">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c r="AA377" s="12"/>
      <c r="AB377" s="12"/>
      <c r="AC377" s="12"/>
      <c r="AD377" s="12"/>
      <c r="AE377" s="12"/>
      <c r="AF377" s="12"/>
      <c r="AG377" s="12"/>
      <c r="AH377" s="12"/>
      <c r="AI377" s="12"/>
      <c r="AJ377" s="12"/>
      <c r="AK377" s="12"/>
      <c r="AL377" s="12"/>
      <c r="AM377" s="12"/>
      <c r="AN377" s="12"/>
      <c r="AO377" s="12"/>
      <c r="AP377" s="12"/>
      <c r="AQ377" s="12"/>
      <c r="AR377" s="12"/>
      <c r="AS377" s="12"/>
      <c r="AT377" s="12"/>
      <c r="AU377" s="12"/>
      <c r="AV377" s="12"/>
      <c r="AW377" s="12"/>
    </row>
    <row r="378" spans="1:49" x14ac:dyDescent="0.25">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c r="AA378" s="12"/>
      <c r="AB378" s="12"/>
      <c r="AC378" s="12"/>
      <c r="AD378" s="12"/>
      <c r="AE378" s="12"/>
      <c r="AF378" s="12"/>
      <c r="AG378" s="12"/>
      <c r="AH378" s="12"/>
      <c r="AI378" s="12"/>
      <c r="AJ378" s="12"/>
      <c r="AK378" s="12"/>
      <c r="AL378" s="12"/>
      <c r="AM378" s="12"/>
      <c r="AN378" s="12"/>
      <c r="AO378" s="12"/>
      <c r="AP378" s="12"/>
      <c r="AQ378" s="12"/>
      <c r="AR378" s="12"/>
      <c r="AS378" s="12"/>
      <c r="AT378" s="12"/>
      <c r="AU378" s="12"/>
      <c r="AV378" s="12"/>
      <c r="AW378" s="12"/>
    </row>
    <row r="379" spans="1:49" x14ac:dyDescent="0.25">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c r="AA379" s="12"/>
      <c r="AB379" s="12"/>
      <c r="AC379" s="12"/>
      <c r="AD379" s="12"/>
      <c r="AE379" s="12"/>
      <c r="AF379" s="12"/>
      <c r="AG379" s="12"/>
      <c r="AH379" s="12"/>
      <c r="AI379" s="12"/>
      <c r="AJ379" s="12"/>
      <c r="AK379" s="12"/>
      <c r="AL379" s="12"/>
      <c r="AM379" s="12"/>
      <c r="AN379" s="12"/>
      <c r="AO379" s="12"/>
      <c r="AP379" s="12"/>
      <c r="AQ379" s="12"/>
      <c r="AR379" s="12"/>
      <c r="AS379" s="12"/>
      <c r="AT379" s="12"/>
      <c r="AU379" s="12"/>
      <c r="AV379" s="12"/>
      <c r="AW379" s="12"/>
    </row>
    <row r="380" spans="1:49" x14ac:dyDescent="0.25">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c r="AA380" s="12"/>
      <c r="AB380" s="12"/>
      <c r="AC380" s="12"/>
      <c r="AD380" s="12"/>
      <c r="AE380" s="12"/>
      <c r="AF380" s="12"/>
      <c r="AG380" s="12"/>
      <c r="AH380" s="12"/>
      <c r="AI380" s="12"/>
      <c r="AJ380" s="12"/>
      <c r="AK380" s="12"/>
      <c r="AL380" s="12"/>
      <c r="AM380" s="12"/>
      <c r="AN380" s="12"/>
      <c r="AO380" s="12"/>
      <c r="AP380" s="12"/>
      <c r="AQ380" s="12"/>
      <c r="AR380" s="12"/>
      <c r="AS380" s="12"/>
      <c r="AT380" s="12"/>
      <c r="AU380" s="12"/>
      <c r="AV380" s="12"/>
      <c r="AW380" s="12"/>
    </row>
    <row r="381" spans="1:49" x14ac:dyDescent="0.25">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c r="AA381" s="12"/>
      <c r="AB381" s="12"/>
      <c r="AC381" s="12"/>
      <c r="AD381" s="12"/>
      <c r="AE381" s="12"/>
      <c r="AF381" s="12"/>
      <c r="AG381" s="12"/>
      <c r="AH381" s="12"/>
      <c r="AI381" s="12"/>
      <c r="AJ381" s="12"/>
      <c r="AK381" s="12"/>
      <c r="AL381" s="12"/>
      <c r="AM381" s="12"/>
      <c r="AN381" s="12"/>
      <c r="AO381" s="12"/>
      <c r="AP381" s="12"/>
      <c r="AQ381" s="12"/>
      <c r="AR381" s="12"/>
      <c r="AS381" s="12"/>
      <c r="AT381" s="12"/>
      <c r="AU381" s="12"/>
      <c r="AV381" s="12"/>
      <c r="AW381" s="12"/>
    </row>
    <row r="382" spans="1:49" x14ac:dyDescent="0.25">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c r="AA382" s="12"/>
      <c r="AB382" s="12"/>
      <c r="AC382" s="12"/>
      <c r="AD382" s="12"/>
      <c r="AE382" s="12"/>
      <c r="AF382" s="12"/>
      <c r="AG382" s="12"/>
      <c r="AH382" s="12"/>
      <c r="AI382" s="12"/>
      <c r="AJ382" s="12"/>
      <c r="AK382" s="12"/>
      <c r="AL382" s="12"/>
      <c r="AM382" s="12"/>
      <c r="AN382" s="12"/>
      <c r="AO382" s="12"/>
      <c r="AP382" s="12"/>
      <c r="AQ382" s="12"/>
      <c r="AR382" s="12"/>
      <c r="AS382" s="12"/>
      <c r="AT382" s="12"/>
      <c r="AU382" s="12"/>
      <c r="AV382" s="12"/>
      <c r="AW382" s="12"/>
    </row>
    <row r="383" spans="1:49" x14ac:dyDescent="0.25">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c r="AA383" s="12"/>
      <c r="AB383" s="12"/>
      <c r="AC383" s="12"/>
      <c r="AD383" s="12"/>
      <c r="AE383" s="12"/>
      <c r="AF383" s="12"/>
      <c r="AG383" s="12"/>
      <c r="AH383" s="12"/>
      <c r="AI383" s="12"/>
      <c r="AJ383" s="12"/>
      <c r="AK383" s="12"/>
      <c r="AL383" s="12"/>
      <c r="AM383" s="12"/>
      <c r="AN383" s="12"/>
      <c r="AO383" s="12"/>
      <c r="AP383" s="12"/>
      <c r="AQ383" s="12"/>
      <c r="AR383" s="12"/>
      <c r="AS383" s="12"/>
      <c r="AT383" s="12"/>
      <c r="AU383" s="12"/>
      <c r="AV383" s="12"/>
      <c r="AW383" s="12"/>
    </row>
    <row r="384" spans="1:49" x14ac:dyDescent="0.25">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c r="AA384" s="12"/>
      <c r="AB384" s="12"/>
      <c r="AC384" s="12"/>
      <c r="AD384" s="12"/>
      <c r="AE384" s="12"/>
      <c r="AF384" s="12"/>
      <c r="AG384" s="12"/>
      <c r="AH384" s="12"/>
      <c r="AI384" s="12"/>
      <c r="AJ384" s="12"/>
      <c r="AK384" s="12"/>
      <c r="AL384" s="12"/>
      <c r="AM384" s="12"/>
      <c r="AN384" s="12"/>
      <c r="AO384" s="12"/>
      <c r="AP384" s="12"/>
      <c r="AQ384" s="12"/>
      <c r="AR384" s="12"/>
      <c r="AS384" s="12"/>
      <c r="AT384" s="12"/>
      <c r="AU384" s="12"/>
      <c r="AV384" s="12"/>
      <c r="AW384" s="12"/>
    </row>
    <row r="385" spans="1:49" x14ac:dyDescent="0.25">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c r="AA385" s="12"/>
      <c r="AB385" s="12"/>
      <c r="AC385" s="12"/>
      <c r="AD385" s="12"/>
      <c r="AE385" s="12"/>
      <c r="AF385" s="12"/>
      <c r="AG385" s="12"/>
      <c r="AH385" s="12"/>
      <c r="AI385" s="12"/>
      <c r="AJ385" s="12"/>
      <c r="AK385" s="12"/>
      <c r="AL385" s="12"/>
      <c r="AM385" s="12"/>
      <c r="AN385" s="12"/>
      <c r="AO385" s="12"/>
      <c r="AP385" s="12"/>
      <c r="AQ385" s="12"/>
      <c r="AR385" s="12"/>
      <c r="AS385" s="12"/>
      <c r="AT385" s="12"/>
      <c r="AU385" s="12"/>
      <c r="AV385" s="12"/>
      <c r="AW385" s="12"/>
    </row>
    <row r="386" spans="1:49" x14ac:dyDescent="0.25">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c r="AA386" s="12"/>
      <c r="AB386" s="12"/>
      <c r="AC386" s="12"/>
      <c r="AD386" s="12"/>
      <c r="AE386" s="12"/>
      <c r="AF386" s="12"/>
      <c r="AG386" s="12"/>
      <c r="AH386" s="12"/>
      <c r="AI386" s="12"/>
      <c r="AJ386" s="12"/>
      <c r="AK386" s="12"/>
      <c r="AL386" s="12"/>
      <c r="AM386" s="12"/>
      <c r="AN386" s="12"/>
      <c r="AO386" s="12"/>
      <c r="AP386" s="12"/>
      <c r="AQ386" s="12"/>
      <c r="AR386" s="12"/>
      <c r="AS386" s="12"/>
      <c r="AT386" s="12"/>
      <c r="AU386" s="12"/>
      <c r="AV386" s="12"/>
      <c r="AW386" s="12"/>
    </row>
    <row r="387" spans="1:49" x14ac:dyDescent="0.25">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c r="AA387" s="12"/>
      <c r="AB387" s="12"/>
      <c r="AC387" s="12"/>
      <c r="AD387" s="12"/>
      <c r="AE387" s="12"/>
      <c r="AF387" s="12"/>
      <c r="AG387" s="12"/>
      <c r="AH387" s="12"/>
      <c r="AI387" s="12"/>
      <c r="AJ387" s="12"/>
      <c r="AK387" s="12"/>
      <c r="AL387" s="12"/>
      <c r="AM387" s="12"/>
      <c r="AN387" s="12"/>
      <c r="AO387" s="12"/>
      <c r="AP387" s="12"/>
      <c r="AQ387" s="12"/>
      <c r="AR387" s="12"/>
      <c r="AS387" s="12"/>
      <c r="AT387" s="12"/>
      <c r="AU387" s="12"/>
      <c r="AV387" s="12"/>
      <c r="AW387" s="12"/>
    </row>
    <row r="388" spans="1:49" x14ac:dyDescent="0.25">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c r="AA388" s="12"/>
      <c r="AB388" s="12"/>
      <c r="AC388" s="12"/>
      <c r="AD388" s="12"/>
      <c r="AE388" s="12"/>
      <c r="AF388" s="12"/>
      <c r="AG388" s="12"/>
      <c r="AH388" s="12"/>
      <c r="AI388" s="12"/>
      <c r="AJ388" s="12"/>
      <c r="AK388" s="12"/>
      <c r="AL388" s="12"/>
      <c r="AM388" s="12"/>
      <c r="AN388" s="12"/>
      <c r="AO388" s="12"/>
      <c r="AP388" s="12"/>
      <c r="AQ388" s="12"/>
      <c r="AR388" s="12"/>
      <c r="AS388" s="12"/>
      <c r="AT388" s="12"/>
      <c r="AU388" s="12"/>
      <c r="AV388" s="12"/>
      <c r="AW388" s="12"/>
    </row>
    <row r="389" spans="1:49" x14ac:dyDescent="0.25">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c r="AM389" s="12"/>
      <c r="AN389" s="12"/>
      <c r="AO389" s="12"/>
      <c r="AP389" s="12"/>
      <c r="AQ389" s="12"/>
      <c r="AR389" s="12"/>
      <c r="AS389" s="12"/>
      <c r="AT389" s="12"/>
      <c r="AU389" s="12"/>
      <c r="AV389" s="12"/>
      <c r="AW389" s="12"/>
    </row>
    <row r="390" spans="1:49" x14ac:dyDescent="0.25">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c r="AA390" s="12"/>
      <c r="AB390" s="12"/>
      <c r="AC390" s="12"/>
      <c r="AD390" s="12"/>
      <c r="AE390" s="12"/>
      <c r="AF390" s="12"/>
      <c r="AG390" s="12"/>
      <c r="AH390" s="12"/>
      <c r="AI390" s="12"/>
      <c r="AJ390" s="12"/>
      <c r="AK390" s="12"/>
      <c r="AL390" s="12"/>
      <c r="AM390" s="12"/>
      <c r="AN390" s="12"/>
      <c r="AO390" s="12"/>
      <c r="AP390" s="12"/>
      <c r="AQ390" s="12"/>
      <c r="AR390" s="12"/>
      <c r="AS390" s="12"/>
      <c r="AT390" s="12"/>
      <c r="AU390" s="12"/>
      <c r="AV390" s="12"/>
      <c r="AW390" s="12"/>
    </row>
    <row r="391" spans="1:49" x14ac:dyDescent="0.25">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c r="AA391" s="12"/>
      <c r="AB391" s="12"/>
      <c r="AC391" s="12"/>
      <c r="AD391" s="12"/>
      <c r="AE391" s="12"/>
      <c r="AF391" s="12"/>
      <c r="AG391" s="12"/>
      <c r="AH391" s="12"/>
      <c r="AI391" s="12"/>
      <c r="AJ391" s="12"/>
      <c r="AK391" s="12"/>
      <c r="AL391" s="12"/>
      <c r="AM391" s="12"/>
      <c r="AN391" s="12"/>
      <c r="AO391" s="12"/>
      <c r="AP391" s="12"/>
      <c r="AQ391" s="12"/>
      <c r="AR391" s="12"/>
      <c r="AS391" s="12"/>
      <c r="AT391" s="12"/>
      <c r="AU391" s="12"/>
      <c r="AV391" s="12"/>
      <c r="AW391" s="12"/>
    </row>
    <row r="392" spans="1:49" x14ac:dyDescent="0.25">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c r="AA392" s="12"/>
      <c r="AB392" s="12"/>
      <c r="AC392" s="12"/>
      <c r="AD392" s="12"/>
      <c r="AE392" s="12"/>
      <c r="AF392" s="12"/>
      <c r="AG392" s="12"/>
      <c r="AH392" s="12"/>
      <c r="AI392" s="12"/>
      <c r="AJ392" s="12"/>
      <c r="AK392" s="12"/>
      <c r="AL392" s="12"/>
      <c r="AM392" s="12"/>
      <c r="AN392" s="12"/>
      <c r="AO392" s="12"/>
      <c r="AP392" s="12"/>
      <c r="AQ392" s="12"/>
      <c r="AR392" s="12"/>
      <c r="AS392" s="12"/>
      <c r="AT392" s="12"/>
      <c r="AU392" s="12"/>
      <c r="AV392" s="12"/>
      <c r="AW392" s="12"/>
    </row>
    <row r="393" spans="1:49" x14ac:dyDescent="0.25">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c r="AA393" s="12"/>
      <c r="AB393" s="12"/>
      <c r="AC393" s="12"/>
      <c r="AD393" s="12"/>
      <c r="AE393" s="12"/>
      <c r="AF393" s="12"/>
      <c r="AG393" s="12"/>
      <c r="AH393" s="12"/>
      <c r="AI393" s="12"/>
      <c r="AJ393" s="12"/>
      <c r="AK393" s="12"/>
      <c r="AL393" s="12"/>
      <c r="AM393" s="12"/>
      <c r="AN393" s="12"/>
      <c r="AO393" s="12"/>
      <c r="AP393" s="12"/>
      <c r="AQ393" s="12"/>
      <c r="AR393" s="12"/>
      <c r="AS393" s="12"/>
      <c r="AT393" s="12"/>
      <c r="AU393" s="12"/>
      <c r="AV393" s="12"/>
      <c r="AW393" s="12"/>
    </row>
    <row r="394" spans="1:49" x14ac:dyDescent="0.25">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c r="AA394" s="12"/>
      <c r="AB394" s="12"/>
      <c r="AC394" s="12"/>
      <c r="AD394" s="12"/>
      <c r="AE394" s="12"/>
      <c r="AF394" s="12"/>
      <c r="AG394" s="12"/>
      <c r="AH394" s="12"/>
      <c r="AI394" s="12"/>
      <c r="AJ394" s="12"/>
      <c r="AK394" s="12"/>
      <c r="AL394" s="12"/>
      <c r="AM394" s="12"/>
      <c r="AN394" s="12"/>
      <c r="AO394" s="12"/>
      <c r="AP394" s="12"/>
      <c r="AQ394" s="12"/>
      <c r="AR394" s="12"/>
      <c r="AS394" s="12"/>
      <c r="AT394" s="12"/>
      <c r="AU394" s="12"/>
      <c r="AV394" s="12"/>
      <c r="AW394" s="12"/>
    </row>
    <row r="395" spans="1:49" x14ac:dyDescent="0.25">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c r="AA395" s="12"/>
      <c r="AB395" s="12"/>
      <c r="AC395" s="12"/>
      <c r="AD395" s="12"/>
      <c r="AE395" s="12"/>
      <c r="AF395" s="12"/>
      <c r="AG395" s="12"/>
      <c r="AH395" s="12"/>
      <c r="AI395" s="12"/>
      <c r="AJ395" s="12"/>
      <c r="AK395" s="12"/>
      <c r="AL395" s="12"/>
      <c r="AM395" s="12"/>
      <c r="AN395" s="12"/>
      <c r="AO395" s="12"/>
      <c r="AP395" s="12"/>
      <c r="AQ395" s="12"/>
      <c r="AR395" s="12"/>
      <c r="AS395" s="12"/>
      <c r="AT395" s="12"/>
      <c r="AU395" s="12"/>
      <c r="AV395" s="12"/>
      <c r="AW395" s="12"/>
    </row>
    <row r="396" spans="1:49" x14ac:dyDescent="0.25">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c r="AM396" s="12"/>
      <c r="AN396" s="12"/>
      <c r="AO396" s="12"/>
      <c r="AP396" s="12"/>
      <c r="AQ396" s="12"/>
      <c r="AR396" s="12"/>
      <c r="AS396" s="12"/>
      <c r="AT396" s="12"/>
      <c r="AU396" s="12"/>
      <c r="AV396" s="12"/>
      <c r="AW396" s="12"/>
    </row>
    <row r="397" spans="1:49" x14ac:dyDescent="0.25">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c r="AA397" s="12"/>
      <c r="AB397" s="12"/>
      <c r="AC397" s="12"/>
      <c r="AD397" s="12"/>
      <c r="AE397" s="12"/>
      <c r="AF397" s="12"/>
      <c r="AG397" s="12"/>
      <c r="AH397" s="12"/>
      <c r="AI397" s="12"/>
      <c r="AJ397" s="12"/>
      <c r="AK397" s="12"/>
      <c r="AL397" s="12"/>
      <c r="AM397" s="12"/>
      <c r="AN397" s="12"/>
      <c r="AO397" s="12"/>
      <c r="AP397" s="12"/>
      <c r="AQ397" s="12"/>
      <c r="AR397" s="12"/>
      <c r="AS397" s="12"/>
      <c r="AT397" s="12"/>
      <c r="AU397" s="12"/>
      <c r="AV397" s="12"/>
      <c r="AW397" s="12"/>
    </row>
    <row r="398" spans="1:49" x14ac:dyDescent="0.25">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c r="AA398" s="12"/>
      <c r="AB398" s="12"/>
      <c r="AC398" s="12"/>
      <c r="AD398" s="12"/>
      <c r="AE398" s="12"/>
      <c r="AF398" s="12"/>
      <c r="AG398" s="12"/>
      <c r="AH398" s="12"/>
      <c r="AI398" s="12"/>
      <c r="AJ398" s="12"/>
      <c r="AK398" s="12"/>
      <c r="AL398" s="12"/>
      <c r="AM398" s="12"/>
      <c r="AN398" s="12"/>
      <c r="AO398" s="12"/>
      <c r="AP398" s="12"/>
      <c r="AQ398" s="12"/>
      <c r="AR398" s="12"/>
      <c r="AS398" s="12"/>
      <c r="AT398" s="12"/>
      <c r="AU398" s="12"/>
      <c r="AV398" s="12"/>
      <c r="AW398" s="12"/>
    </row>
    <row r="399" spans="1:49" x14ac:dyDescent="0.25">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c r="AA399" s="12"/>
      <c r="AB399" s="12"/>
      <c r="AC399" s="12"/>
      <c r="AD399" s="12"/>
      <c r="AE399" s="12"/>
      <c r="AF399" s="12"/>
      <c r="AG399" s="12"/>
      <c r="AH399" s="12"/>
      <c r="AI399" s="12"/>
      <c r="AJ399" s="12"/>
      <c r="AK399" s="12"/>
      <c r="AL399" s="12"/>
      <c r="AM399" s="12"/>
      <c r="AN399" s="12"/>
      <c r="AO399" s="12"/>
      <c r="AP399" s="12"/>
      <c r="AQ399" s="12"/>
      <c r="AR399" s="12"/>
      <c r="AS399" s="12"/>
      <c r="AT399" s="12"/>
      <c r="AU399" s="12"/>
      <c r="AV399" s="12"/>
      <c r="AW399" s="12"/>
    </row>
    <row r="400" spans="1:49" x14ac:dyDescent="0.25">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c r="AA400" s="12"/>
      <c r="AB400" s="12"/>
      <c r="AC400" s="12"/>
      <c r="AD400" s="12"/>
      <c r="AE400" s="12"/>
      <c r="AF400" s="12"/>
      <c r="AG400" s="12"/>
      <c r="AH400" s="12"/>
      <c r="AI400" s="12"/>
      <c r="AJ400" s="12"/>
      <c r="AK400" s="12"/>
      <c r="AL400" s="12"/>
      <c r="AM400" s="12"/>
      <c r="AN400" s="12"/>
      <c r="AO400" s="12"/>
      <c r="AP400" s="12"/>
      <c r="AQ400" s="12"/>
      <c r="AR400" s="12"/>
      <c r="AS400" s="12"/>
      <c r="AT400" s="12"/>
      <c r="AU400" s="12"/>
      <c r="AV400" s="12"/>
      <c r="AW400" s="12"/>
    </row>
    <row r="401" spans="1:49" x14ac:dyDescent="0.25">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c r="AA401" s="12"/>
      <c r="AB401" s="12"/>
      <c r="AC401" s="12"/>
      <c r="AD401" s="12"/>
      <c r="AE401" s="12"/>
      <c r="AF401" s="12"/>
      <c r="AG401" s="12"/>
      <c r="AH401" s="12"/>
      <c r="AI401" s="12"/>
      <c r="AJ401" s="12"/>
      <c r="AK401" s="12"/>
      <c r="AL401" s="12"/>
      <c r="AM401" s="12"/>
      <c r="AN401" s="12"/>
      <c r="AO401" s="12"/>
      <c r="AP401" s="12"/>
      <c r="AQ401" s="12"/>
      <c r="AR401" s="12"/>
      <c r="AS401" s="12"/>
      <c r="AT401" s="12"/>
      <c r="AU401" s="12"/>
      <c r="AV401" s="12"/>
      <c r="AW401" s="12"/>
    </row>
    <row r="402" spans="1:49" x14ac:dyDescent="0.25">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c r="AA402" s="12"/>
      <c r="AB402" s="12"/>
      <c r="AC402" s="12"/>
      <c r="AD402" s="12"/>
      <c r="AE402" s="12"/>
      <c r="AF402" s="12"/>
      <c r="AG402" s="12"/>
      <c r="AH402" s="12"/>
      <c r="AI402" s="12"/>
      <c r="AJ402" s="12"/>
      <c r="AK402" s="12"/>
      <c r="AL402" s="12"/>
      <c r="AM402" s="12"/>
      <c r="AN402" s="12"/>
      <c r="AO402" s="12"/>
      <c r="AP402" s="12"/>
      <c r="AQ402" s="12"/>
      <c r="AR402" s="12"/>
      <c r="AS402" s="12"/>
      <c r="AT402" s="12"/>
      <c r="AU402" s="12"/>
      <c r="AV402" s="12"/>
      <c r="AW402" s="12"/>
    </row>
    <row r="403" spans="1:49" x14ac:dyDescent="0.25">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c r="AM403" s="12"/>
      <c r="AN403" s="12"/>
      <c r="AO403" s="12"/>
      <c r="AP403" s="12"/>
      <c r="AQ403" s="12"/>
      <c r="AR403" s="12"/>
      <c r="AS403" s="12"/>
      <c r="AT403" s="12"/>
      <c r="AU403" s="12"/>
      <c r="AV403" s="12"/>
      <c r="AW403" s="12"/>
    </row>
    <row r="404" spans="1:49" x14ac:dyDescent="0.25">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c r="AA404" s="12"/>
      <c r="AB404" s="12"/>
      <c r="AC404" s="12"/>
      <c r="AD404" s="12"/>
      <c r="AE404" s="12"/>
      <c r="AF404" s="12"/>
      <c r="AG404" s="12"/>
      <c r="AH404" s="12"/>
      <c r="AI404" s="12"/>
      <c r="AJ404" s="12"/>
      <c r="AK404" s="12"/>
      <c r="AL404" s="12"/>
      <c r="AM404" s="12"/>
      <c r="AN404" s="12"/>
      <c r="AO404" s="12"/>
      <c r="AP404" s="12"/>
      <c r="AQ404" s="12"/>
      <c r="AR404" s="12"/>
      <c r="AS404" s="12"/>
      <c r="AT404" s="12"/>
      <c r="AU404" s="12"/>
      <c r="AV404" s="12"/>
      <c r="AW404" s="12"/>
    </row>
    <row r="405" spans="1:49" x14ac:dyDescent="0.25">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c r="AA405" s="12"/>
      <c r="AB405" s="12"/>
      <c r="AC405" s="12"/>
      <c r="AD405" s="12"/>
      <c r="AE405" s="12"/>
      <c r="AF405" s="12"/>
      <c r="AG405" s="12"/>
      <c r="AH405" s="12"/>
      <c r="AI405" s="12"/>
      <c r="AJ405" s="12"/>
      <c r="AK405" s="12"/>
      <c r="AL405" s="12"/>
      <c r="AM405" s="12"/>
      <c r="AN405" s="12"/>
      <c r="AO405" s="12"/>
      <c r="AP405" s="12"/>
      <c r="AQ405" s="12"/>
      <c r="AR405" s="12"/>
      <c r="AS405" s="12"/>
      <c r="AT405" s="12"/>
      <c r="AU405" s="12"/>
      <c r="AV405" s="12"/>
      <c r="AW405" s="12"/>
    </row>
    <row r="406" spans="1:49" x14ac:dyDescent="0.25">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c r="AA406" s="12"/>
      <c r="AB406" s="12"/>
      <c r="AC406" s="12"/>
      <c r="AD406" s="12"/>
      <c r="AE406" s="12"/>
      <c r="AF406" s="12"/>
      <c r="AG406" s="12"/>
      <c r="AH406" s="12"/>
      <c r="AI406" s="12"/>
      <c r="AJ406" s="12"/>
      <c r="AK406" s="12"/>
      <c r="AL406" s="12"/>
      <c r="AM406" s="12"/>
      <c r="AN406" s="12"/>
      <c r="AO406" s="12"/>
      <c r="AP406" s="12"/>
      <c r="AQ406" s="12"/>
      <c r="AR406" s="12"/>
      <c r="AS406" s="12"/>
      <c r="AT406" s="12"/>
      <c r="AU406" s="12"/>
      <c r="AV406" s="12"/>
      <c r="AW406" s="12"/>
    </row>
    <row r="407" spans="1:49" x14ac:dyDescent="0.25">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c r="AA407" s="12"/>
      <c r="AB407" s="12"/>
      <c r="AC407" s="12"/>
      <c r="AD407" s="12"/>
      <c r="AE407" s="12"/>
      <c r="AF407" s="12"/>
      <c r="AG407" s="12"/>
      <c r="AH407" s="12"/>
      <c r="AI407" s="12"/>
      <c r="AJ407" s="12"/>
      <c r="AK407" s="12"/>
      <c r="AL407" s="12"/>
      <c r="AM407" s="12"/>
      <c r="AN407" s="12"/>
      <c r="AO407" s="12"/>
      <c r="AP407" s="12"/>
      <c r="AQ407" s="12"/>
      <c r="AR407" s="12"/>
      <c r="AS407" s="12"/>
      <c r="AT407" s="12"/>
      <c r="AU407" s="12"/>
      <c r="AV407" s="12"/>
      <c r="AW407" s="12"/>
    </row>
    <row r="408" spans="1:49" x14ac:dyDescent="0.25">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c r="AA408" s="12"/>
      <c r="AB408" s="12"/>
      <c r="AC408" s="12"/>
      <c r="AD408" s="12"/>
      <c r="AE408" s="12"/>
      <c r="AF408" s="12"/>
      <c r="AG408" s="12"/>
      <c r="AH408" s="12"/>
      <c r="AI408" s="12"/>
      <c r="AJ408" s="12"/>
      <c r="AK408" s="12"/>
      <c r="AL408" s="12"/>
      <c r="AM408" s="12"/>
      <c r="AN408" s="12"/>
      <c r="AO408" s="12"/>
      <c r="AP408" s="12"/>
      <c r="AQ408" s="12"/>
      <c r="AR408" s="12"/>
      <c r="AS408" s="12"/>
      <c r="AT408" s="12"/>
      <c r="AU408" s="12"/>
      <c r="AV408" s="12"/>
      <c r="AW408" s="12"/>
    </row>
    <row r="409" spans="1:49" x14ac:dyDescent="0.25">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c r="AA409" s="12"/>
      <c r="AB409" s="12"/>
      <c r="AC409" s="12"/>
      <c r="AD409" s="12"/>
      <c r="AE409" s="12"/>
      <c r="AF409" s="12"/>
      <c r="AG409" s="12"/>
      <c r="AH409" s="12"/>
      <c r="AI409" s="12"/>
      <c r="AJ409" s="12"/>
      <c r="AK409" s="12"/>
      <c r="AL409" s="12"/>
      <c r="AM409" s="12"/>
      <c r="AN409" s="12"/>
      <c r="AO409" s="12"/>
      <c r="AP409" s="12"/>
      <c r="AQ409" s="12"/>
      <c r="AR409" s="12"/>
      <c r="AS409" s="12"/>
      <c r="AT409" s="12"/>
      <c r="AU409" s="12"/>
      <c r="AV409" s="12"/>
      <c r="AW409" s="12"/>
    </row>
    <row r="410" spans="1:49" x14ac:dyDescent="0.25">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c r="AM410" s="12"/>
      <c r="AN410" s="12"/>
      <c r="AO410" s="12"/>
      <c r="AP410" s="12"/>
      <c r="AQ410" s="12"/>
      <c r="AR410" s="12"/>
      <c r="AS410" s="12"/>
      <c r="AT410" s="12"/>
      <c r="AU410" s="12"/>
      <c r="AV410" s="12"/>
      <c r="AW410" s="12"/>
    </row>
    <row r="411" spans="1:49" x14ac:dyDescent="0.25">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c r="AA411" s="12"/>
      <c r="AB411" s="12"/>
      <c r="AC411" s="12"/>
      <c r="AD411" s="12"/>
      <c r="AE411" s="12"/>
      <c r="AF411" s="12"/>
      <c r="AG411" s="12"/>
      <c r="AH411" s="12"/>
      <c r="AI411" s="12"/>
      <c r="AJ411" s="12"/>
      <c r="AK411" s="12"/>
      <c r="AL411" s="12"/>
      <c r="AM411" s="12"/>
      <c r="AN411" s="12"/>
      <c r="AO411" s="12"/>
      <c r="AP411" s="12"/>
      <c r="AQ411" s="12"/>
      <c r="AR411" s="12"/>
      <c r="AS411" s="12"/>
      <c r="AT411" s="12"/>
      <c r="AU411" s="12"/>
      <c r="AV411" s="12"/>
      <c r="AW411" s="12"/>
    </row>
    <row r="412" spans="1:49" x14ac:dyDescent="0.25">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c r="AM412" s="12"/>
      <c r="AN412" s="12"/>
      <c r="AO412" s="12"/>
      <c r="AP412" s="12"/>
      <c r="AQ412" s="12"/>
      <c r="AR412" s="12"/>
      <c r="AS412" s="12"/>
      <c r="AT412" s="12"/>
      <c r="AU412" s="12"/>
      <c r="AV412" s="12"/>
      <c r="AW412" s="12"/>
    </row>
    <row r="413" spans="1:49" x14ac:dyDescent="0.25">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c r="AA413" s="12"/>
      <c r="AB413" s="12"/>
      <c r="AC413" s="12"/>
      <c r="AD413" s="12"/>
      <c r="AE413" s="12"/>
      <c r="AF413" s="12"/>
      <c r="AG413" s="12"/>
      <c r="AH413" s="12"/>
      <c r="AI413" s="12"/>
      <c r="AJ413" s="12"/>
      <c r="AK413" s="12"/>
      <c r="AL413" s="12"/>
      <c r="AM413" s="12"/>
      <c r="AN413" s="12"/>
      <c r="AO413" s="12"/>
      <c r="AP413" s="12"/>
      <c r="AQ413" s="12"/>
      <c r="AR413" s="12"/>
      <c r="AS413" s="12"/>
      <c r="AT413" s="12"/>
      <c r="AU413" s="12"/>
      <c r="AV413" s="12"/>
      <c r="AW413" s="12"/>
    </row>
    <row r="414" spans="1:49" x14ac:dyDescent="0.25">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c r="AA414" s="12"/>
      <c r="AB414" s="12"/>
      <c r="AC414" s="12"/>
      <c r="AD414" s="12"/>
      <c r="AE414" s="12"/>
      <c r="AF414" s="12"/>
      <c r="AG414" s="12"/>
      <c r="AH414" s="12"/>
      <c r="AI414" s="12"/>
      <c r="AJ414" s="12"/>
      <c r="AK414" s="12"/>
      <c r="AL414" s="12"/>
      <c r="AM414" s="12"/>
      <c r="AN414" s="12"/>
      <c r="AO414" s="12"/>
      <c r="AP414" s="12"/>
      <c r="AQ414" s="12"/>
      <c r="AR414" s="12"/>
      <c r="AS414" s="12"/>
      <c r="AT414" s="12"/>
      <c r="AU414" s="12"/>
      <c r="AV414" s="12"/>
      <c r="AW414" s="12"/>
    </row>
    <row r="415" spans="1:49" x14ac:dyDescent="0.25">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c r="AA415" s="12"/>
      <c r="AB415" s="12"/>
      <c r="AC415" s="12"/>
      <c r="AD415" s="12"/>
      <c r="AE415" s="12"/>
      <c r="AF415" s="12"/>
      <c r="AG415" s="12"/>
      <c r="AH415" s="12"/>
      <c r="AI415" s="12"/>
      <c r="AJ415" s="12"/>
      <c r="AK415" s="12"/>
      <c r="AL415" s="12"/>
      <c r="AM415" s="12"/>
      <c r="AN415" s="12"/>
      <c r="AO415" s="12"/>
      <c r="AP415" s="12"/>
      <c r="AQ415" s="12"/>
      <c r="AR415" s="12"/>
      <c r="AS415" s="12"/>
      <c r="AT415" s="12"/>
      <c r="AU415" s="12"/>
      <c r="AV415" s="12"/>
      <c r="AW415" s="12"/>
    </row>
    <row r="416" spans="1:49" x14ac:dyDescent="0.25">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c r="AA416" s="12"/>
      <c r="AB416" s="12"/>
      <c r="AC416" s="12"/>
      <c r="AD416" s="12"/>
      <c r="AE416" s="12"/>
      <c r="AF416" s="12"/>
      <c r="AG416" s="12"/>
      <c r="AH416" s="12"/>
      <c r="AI416" s="12"/>
      <c r="AJ416" s="12"/>
      <c r="AK416" s="12"/>
      <c r="AL416" s="12"/>
      <c r="AM416" s="12"/>
      <c r="AN416" s="12"/>
      <c r="AO416" s="12"/>
      <c r="AP416" s="12"/>
      <c r="AQ416" s="12"/>
      <c r="AR416" s="12"/>
      <c r="AS416" s="12"/>
      <c r="AT416" s="12"/>
      <c r="AU416" s="12"/>
      <c r="AV416" s="12"/>
      <c r="AW416" s="12"/>
    </row>
    <row r="417" spans="1:49" x14ac:dyDescent="0.25">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c r="AA417" s="12"/>
      <c r="AB417" s="12"/>
      <c r="AC417" s="12"/>
      <c r="AD417" s="12"/>
      <c r="AE417" s="12"/>
      <c r="AF417" s="12"/>
      <c r="AG417" s="12"/>
      <c r="AH417" s="12"/>
      <c r="AI417" s="12"/>
      <c r="AJ417" s="12"/>
      <c r="AK417" s="12"/>
      <c r="AL417" s="12"/>
      <c r="AM417" s="12"/>
      <c r="AN417" s="12"/>
      <c r="AO417" s="12"/>
      <c r="AP417" s="12"/>
      <c r="AQ417" s="12"/>
      <c r="AR417" s="12"/>
      <c r="AS417" s="12"/>
      <c r="AT417" s="12"/>
      <c r="AU417" s="12"/>
      <c r="AV417" s="12"/>
      <c r="AW417" s="12"/>
    </row>
    <row r="418" spans="1:49" x14ac:dyDescent="0.25">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c r="AA418" s="12"/>
      <c r="AB418" s="12"/>
      <c r="AC418" s="12"/>
      <c r="AD418" s="12"/>
      <c r="AE418" s="12"/>
      <c r="AF418" s="12"/>
      <c r="AG418" s="12"/>
      <c r="AH418" s="12"/>
      <c r="AI418" s="12"/>
      <c r="AJ418" s="12"/>
      <c r="AK418" s="12"/>
      <c r="AL418" s="12"/>
      <c r="AM418" s="12"/>
      <c r="AN418" s="12"/>
      <c r="AO418" s="12"/>
      <c r="AP418" s="12"/>
      <c r="AQ418" s="12"/>
      <c r="AR418" s="12"/>
      <c r="AS418" s="12"/>
      <c r="AT418" s="12"/>
      <c r="AU418" s="12"/>
      <c r="AV418" s="12"/>
      <c r="AW418" s="12"/>
    </row>
    <row r="419" spans="1:49" x14ac:dyDescent="0.25">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c r="AA419" s="12"/>
      <c r="AB419" s="12"/>
      <c r="AC419" s="12"/>
      <c r="AD419" s="12"/>
      <c r="AE419" s="12"/>
      <c r="AF419" s="12"/>
      <c r="AG419" s="12"/>
      <c r="AH419" s="12"/>
      <c r="AI419" s="12"/>
      <c r="AJ419" s="12"/>
      <c r="AK419" s="12"/>
      <c r="AL419" s="12"/>
      <c r="AM419" s="12"/>
      <c r="AN419" s="12"/>
      <c r="AO419" s="12"/>
      <c r="AP419" s="12"/>
      <c r="AQ419" s="12"/>
      <c r="AR419" s="12"/>
      <c r="AS419" s="12"/>
      <c r="AT419" s="12"/>
      <c r="AU419" s="12"/>
      <c r="AV419" s="12"/>
      <c r="AW419" s="12"/>
    </row>
    <row r="420" spans="1:49" x14ac:dyDescent="0.25">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c r="AA420" s="12"/>
      <c r="AB420" s="12"/>
      <c r="AC420" s="12"/>
      <c r="AD420" s="12"/>
      <c r="AE420" s="12"/>
      <c r="AF420" s="12"/>
      <c r="AG420" s="12"/>
      <c r="AH420" s="12"/>
      <c r="AI420" s="12"/>
      <c r="AJ420" s="12"/>
      <c r="AK420" s="12"/>
      <c r="AL420" s="12"/>
      <c r="AM420" s="12"/>
      <c r="AN420" s="12"/>
      <c r="AO420" s="12"/>
      <c r="AP420" s="12"/>
      <c r="AQ420" s="12"/>
      <c r="AR420" s="12"/>
      <c r="AS420" s="12"/>
      <c r="AT420" s="12"/>
      <c r="AU420" s="12"/>
      <c r="AV420" s="12"/>
      <c r="AW420" s="12"/>
    </row>
    <row r="421" spans="1:49" x14ac:dyDescent="0.25">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c r="AA421" s="12"/>
      <c r="AB421" s="12"/>
      <c r="AC421" s="12"/>
      <c r="AD421" s="12"/>
      <c r="AE421" s="12"/>
      <c r="AF421" s="12"/>
      <c r="AG421" s="12"/>
      <c r="AH421" s="12"/>
      <c r="AI421" s="12"/>
      <c r="AJ421" s="12"/>
      <c r="AK421" s="12"/>
      <c r="AL421" s="12"/>
      <c r="AM421" s="12"/>
      <c r="AN421" s="12"/>
      <c r="AO421" s="12"/>
      <c r="AP421" s="12"/>
      <c r="AQ421" s="12"/>
      <c r="AR421" s="12"/>
      <c r="AS421" s="12"/>
      <c r="AT421" s="12"/>
      <c r="AU421" s="12"/>
      <c r="AV421" s="12"/>
      <c r="AW421" s="12"/>
    </row>
    <row r="422" spans="1:49" x14ac:dyDescent="0.25">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c r="AM422" s="12"/>
      <c r="AN422" s="12"/>
      <c r="AO422" s="12"/>
      <c r="AP422" s="12"/>
      <c r="AQ422" s="12"/>
      <c r="AR422" s="12"/>
      <c r="AS422" s="12"/>
      <c r="AT422" s="12"/>
      <c r="AU422" s="12"/>
      <c r="AV422" s="12"/>
      <c r="AW422" s="12"/>
    </row>
    <row r="423" spans="1:49" x14ac:dyDescent="0.25">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c r="AA423" s="12"/>
      <c r="AB423" s="12"/>
      <c r="AC423" s="12"/>
      <c r="AD423" s="12"/>
      <c r="AE423" s="12"/>
      <c r="AF423" s="12"/>
      <c r="AG423" s="12"/>
      <c r="AH423" s="12"/>
      <c r="AI423" s="12"/>
      <c r="AJ423" s="12"/>
      <c r="AK423" s="12"/>
      <c r="AL423" s="12"/>
      <c r="AM423" s="12"/>
      <c r="AN423" s="12"/>
      <c r="AO423" s="12"/>
      <c r="AP423" s="12"/>
      <c r="AQ423" s="12"/>
      <c r="AR423" s="12"/>
      <c r="AS423" s="12"/>
      <c r="AT423" s="12"/>
      <c r="AU423" s="12"/>
      <c r="AV423" s="12"/>
      <c r="AW423" s="12"/>
    </row>
    <row r="424" spans="1:49" x14ac:dyDescent="0.25">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c r="AA424" s="12"/>
      <c r="AB424" s="12"/>
      <c r="AC424" s="12"/>
      <c r="AD424" s="12"/>
      <c r="AE424" s="12"/>
      <c r="AF424" s="12"/>
      <c r="AG424" s="12"/>
      <c r="AH424" s="12"/>
      <c r="AI424" s="12"/>
      <c r="AJ424" s="12"/>
      <c r="AK424" s="12"/>
      <c r="AL424" s="12"/>
      <c r="AM424" s="12"/>
      <c r="AN424" s="12"/>
      <c r="AO424" s="12"/>
      <c r="AP424" s="12"/>
      <c r="AQ424" s="12"/>
      <c r="AR424" s="12"/>
      <c r="AS424" s="12"/>
      <c r="AT424" s="12"/>
      <c r="AU424" s="12"/>
      <c r="AV424" s="12"/>
      <c r="AW424" s="12"/>
    </row>
    <row r="425" spans="1:49" x14ac:dyDescent="0.25">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c r="AA425" s="12"/>
      <c r="AB425" s="12"/>
      <c r="AC425" s="12"/>
      <c r="AD425" s="12"/>
      <c r="AE425" s="12"/>
      <c r="AF425" s="12"/>
      <c r="AG425" s="12"/>
      <c r="AH425" s="12"/>
      <c r="AI425" s="12"/>
      <c r="AJ425" s="12"/>
      <c r="AK425" s="12"/>
      <c r="AL425" s="12"/>
      <c r="AM425" s="12"/>
      <c r="AN425" s="12"/>
      <c r="AO425" s="12"/>
      <c r="AP425" s="12"/>
      <c r="AQ425" s="12"/>
      <c r="AR425" s="12"/>
      <c r="AS425" s="12"/>
      <c r="AT425" s="12"/>
      <c r="AU425" s="12"/>
      <c r="AV425" s="12"/>
      <c r="AW425" s="12"/>
    </row>
    <row r="426" spans="1:49" x14ac:dyDescent="0.25">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c r="AA426" s="12"/>
      <c r="AB426" s="12"/>
      <c r="AC426" s="12"/>
      <c r="AD426" s="12"/>
      <c r="AE426" s="12"/>
      <c r="AF426" s="12"/>
      <c r="AG426" s="12"/>
      <c r="AH426" s="12"/>
      <c r="AI426" s="12"/>
      <c r="AJ426" s="12"/>
      <c r="AK426" s="12"/>
      <c r="AL426" s="12"/>
      <c r="AM426" s="12"/>
      <c r="AN426" s="12"/>
      <c r="AO426" s="12"/>
      <c r="AP426" s="12"/>
      <c r="AQ426" s="12"/>
      <c r="AR426" s="12"/>
      <c r="AS426" s="12"/>
      <c r="AT426" s="12"/>
      <c r="AU426" s="12"/>
      <c r="AV426" s="12"/>
      <c r="AW426" s="12"/>
    </row>
    <row r="427" spans="1:49" x14ac:dyDescent="0.25">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c r="AA427" s="12"/>
      <c r="AB427" s="12"/>
      <c r="AC427" s="12"/>
      <c r="AD427" s="12"/>
      <c r="AE427" s="12"/>
      <c r="AF427" s="12"/>
      <c r="AG427" s="12"/>
      <c r="AH427" s="12"/>
      <c r="AI427" s="12"/>
      <c r="AJ427" s="12"/>
      <c r="AK427" s="12"/>
      <c r="AL427" s="12"/>
      <c r="AM427" s="12"/>
      <c r="AN427" s="12"/>
      <c r="AO427" s="12"/>
      <c r="AP427" s="12"/>
      <c r="AQ427" s="12"/>
      <c r="AR427" s="12"/>
      <c r="AS427" s="12"/>
      <c r="AT427" s="12"/>
      <c r="AU427" s="12"/>
      <c r="AV427" s="12"/>
      <c r="AW427" s="12"/>
    </row>
    <row r="428" spans="1:49" x14ac:dyDescent="0.25">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c r="AA428" s="12"/>
      <c r="AB428" s="12"/>
      <c r="AC428" s="12"/>
      <c r="AD428" s="12"/>
      <c r="AE428" s="12"/>
      <c r="AF428" s="12"/>
      <c r="AG428" s="12"/>
      <c r="AH428" s="12"/>
      <c r="AI428" s="12"/>
      <c r="AJ428" s="12"/>
      <c r="AK428" s="12"/>
      <c r="AL428" s="12"/>
      <c r="AM428" s="12"/>
      <c r="AN428" s="12"/>
      <c r="AO428" s="12"/>
      <c r="AP428" s="12"/>
      <c r="AQ428" s="12"/>
      <c r="AR428" s="12"/>
      <c r="AS428" s="12"/>
      <c r="AT428" s="12"/>
      <c r="AU428" s="12"/>
      <c r="AV428" s="12"/>
      <c r="AW428" s="12"/>
    </row>
    <row r="429" spans="1:49" x14ac:dyDescent="0.25">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c r="AA429" s="12"/>
      <c r="AB429" s="12"/>
      <c r="AC429" s="12"/>
      <c r="AD429" s="12"/>
      <c r="AE429" s="12"/>
      <c r="AF429" s="12"/>
      <c r="AG429" s="12"/>
      <c r="AH429" s="12"/>
      <c r="AI429" s="12"/>
      <c r="AJ429" s="12"/>
      <c r="AK429" s="12"/>
      <c r="AL429" s="12"/>
      <c r="AM429" s="12"/>
      <c r="AN429" s="12"/>
      <c r="AO429" s="12"/>
      <c r="AP429" s="12"/>
      <c r="AQ429" s="12"/>
      <c r="AR429" s="12"/>
      <c r="AS429" s="12"/>
      <c r="AT429" s="12"/>
      <c r="AU429" s="12"/>
      <c r="AV429" s="12"/>
      <c r="AW429" s="12"/>
    </row>
    <row r="430" spans="1:49" x14ac:dyDescent="0.25">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c r="AA430" s="12"/>
      <c r="AB430" s="12"/>
      <c r="AC430" s="12"/>
      <c r="AD430" s="12"/>
      <c r="AE430" s="12"/>
      <c r="AF430" s="12"/>
      <c r="AG430" s="12"/>
      <c r="AH430" s="12"/>
      <c r="AI430" s="12"/>
      <c r="AJ430" s="12"/>
      <c r="AK430" s="12"/>
      <c r="AL430" s="12"/>
      <c r="AM430" s="12"/>
      <c r="AN430" s="12"/>
      <c r="AO430" s="12"/>
      <c r="AP430" s="12"/>
      <c r="AQ430" s="12"/>
      <c r="AR430" s="12"/>
      <c r="AS430" s="12"/>
      <c r="AT430" s="12"/>
      <c r="AU430" s="12"/>
      <c r="AV430" s="12"/>
      <c r="AW430" s="12"/>
    </row>
    <row r="431" spans="1:49" x14ac:dyDescent="0.25">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c r="AA431" s="12"/>
      <c r="AB431" s="12"/>
      <c r="AC431" s="12"/>
      <c r="AD431" s="12"/>
      <c r="AE431" s="12"/>
      <c r="AF431" s="12"/>
      <c r="AG431" s="12"/>
      <c r="AH431" s="12"/>
      <c r="AI431" s="12"/>
      <c r="AJ431" s="12"/>
      <c r="AK431" s="12"/>
      <c r="AL431" s="12"/>
      <c r="AM431" s="12"/>
      <c r="AN431" s="12"/>
      <c r="AO431" s="12"/>
      <c r="AP431" s="12"/>
      <c r="AQ431" s="12"/>
      <c r="AR431" s="12"/>
      <c r="AS431" s="12"/>
      <c r="AT431" s="12"/>
      <c r="AU431" s="12"/>
      <c r="AV431" s="12"/>
      <c r="AW431" s="12"/>
    </row>
    <row r="432" spans="1:49" x14ac:dyDescent="0.25">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c r="AA432" s="12"/>
      <c r="AB432" s="12"/>
      <c r="AC432" s="12"/>
      <c r="AD432" s="12"/>
      <c r="AE432" s="12"/>
      <c r="AF432" s="12"/>
      <c r="AG432" s="12"/>
      <c r="AH432" s="12"/>
      <c r="AI432" s="12"/>
      <c r="AJ432" s="12"/>
      <c r="AK432" s="12"/>
      <c r="AL432" s="12"/>
      <c r="AM432" s="12"/>
      <c r="AN432" s="12"/>
      <c r="AO432" s="12"/>
      <c r="AP432" s="12"/>
      <c r="AQ432" s="12"/>
      <c r="AR432" s="12"/>
      <c r="AS432" s="12"/>
      <c r="AT432" s="12"/>
      <c r="AU432" s="12"/>
      <c r="AV432" s="12"/>
      <c r="AW432" s="12"/>
    </row>
    <row r="433" spans="1:49" x14ac:dyDescent="0.25">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c r="AA433" s="12"/>
      <c r="AB433" s="12"/>
      <c r="AC433" s="12"/>
      <c r="AD433" s="12"/>
      <c r="AE433" s="12"/>
      <c r="AF433" s="12"/>
      <c r="AG433" s="12"/>
      <c r="AH433" s="12"/>
      <c r="AI433" s="12"/>
      <c r="AJ433" s="12"/>
      <c r="AK433" s="12"/>
      <c r="AL433" s="12"/>
      <c r="AM433" s="12"/>
      <c r="AN433" s="12"/>
      <c r="AO433" s="12"/>
      <c r="AP433" s="12"/>
      <c r="AQ433" s="12"/>
      <c r="AR433" s="12"/>
      <c r="AS433" s="12"/>
      <c r="AT433" s="12"/>
      <c r="AU433" s="12"/>
      <c r="AV433" s="12"/>
      <c r="AW433" s="12"/>
    </row>
    <row r="434" spans="1:49" x14ac:dyDescent="0.25">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c r="AA434" s="12"/>
      <c r="AB434" s="12"/>
      <c r="AC434" s="12"/>
      <c r="AD434" s="12"/>
      <c r="AE434" s="12"/>
      <c r="AF434" s="12"/>
      <c r="AG434" s="12"/>
      <c r="AH434" s="12"/>
      <c r="AI434" s="12"/>
      <c r="AJ434" s="12"/>
      <c r="AK434" s="12"/>
      <c r="AL434" s="12"/>
      <c r="AM434" s="12"/>
      <c r="AN434" s="12"/>
      <c r="AO434" s="12"/>
      <c r="AP434" s="12"/>
      <c r="AQ434" s="12"/>
      <c r="AR434" s="12"/>
      <c r="AS434" s="12"/>
      <c r="AT434" s="12"/>
      <c r="AU434" s="12"/>
      <c r="AV434" s="12"/>
      <c r="AW434" s="12"/>
    </row>
    <row r="435" spans="1:49" x14ac:dyDescent="0.25">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c r="AA435" s="12"/>
      <c r="AB435" s="12"/>
      <c r="AC435" s="12"/>
      <c r="AD435" s="12"/>
      <c r="AE435" s="12"/>
      <c r="AF435" s="12"/>
      <c r="AG435" s="12"/>
      <c r="AH435" s="12"/>
      <c r="AI435" s="12"/>
      <c r="AJ435" s="12"/>
      <c r="AK435" s="12"/>
      <c r="AL435" s="12"/>
      <c r="AM435" s="12"/>
      <c r="AN435" s="12"/>
      <c r="AO435" s="12"/>
      <c r="AP435" s="12"/>
      <c r="AQ435" s="12"/>
      <c r="AR435" s="12"/>
      <c r="AS435" s="12"/>
      <c r="AT435" s="12"/>
      <c r="AU435" s="12"/>
      <c r="AV435" s="12"/>
      <c r="AW435" s="12"/>
    </row>
    <row r="436" spans="1:49" x14ac:dyDescent="0.25">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c r="AA436" s="12"/>
      <c r="AB436" s="12"/>
      <c r="AC436" s="12"/>
      <c r="AD436" s="12"/>
      <c r="AE436" s="12"/>
      <c r="AF436" s="12"/>
      <c r="AG436" s="12"/>
      <c r="AH436" s="12"/>
      <c r="AI436" s="12"/>
      <c r="AJ436" s="12"/>
      <c r="AK436" s="12"/>
      <c r="AL436" s="12"/>
      <c r="AM436" s="12"/>
      <c r="AN436" s="12"/>
      <c r="AO436" s="12"/>
      <c r="AP436" s="12"/>
      <c r="AQ436" s="12"/>
      <c r="AR436" s="12"/>
      <c r="AS436" s="12"/>
      <c r="AT436" s="12"/>
      <c r="AU436" s="12"/>
      <c r="AV436" s="12"/>
      <c r="AW436" s="12"/>
    </row>
    <row r="437" spans="1:49" x14ac:dyDescent="0.25">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c r="AA437" s="12"/>
      <c r="AB437" s="12"/>
      <c r="AC437" s="12"/>
      <c r="AD437" s="12"/>
      <c r="AE437" s="12"/>
      <c r="AF437" s="12"/>
      <c r="AG437" s="12"/>
      <c r="AH437" s="12"/>
      <c r="AI437" s="12"/>
      <c r="AJ437" s="12"/>
      <c r="AK437" s="12"/>
      <c r="AL437" s="12"/>
      <c r="AM437" s="12"/>
      <c r="AN437" s="12"/>
      <c r="AO437" s="12"/>
      <c r="AP437" s="12"/>
      <c r="AQ437" s="12"/>
      <c r="AR437" s="12"/>
      <c r="AS437" s="12"/>
      <c r="AT437" s="12"/>
      <c r="AU437" s="12"/>
      <c r="AV437" s="12"/>
      <c r="AW437" s="12"/>
    </row>
    <row r="438" spans="1:49" x14ac:dyDescent="0.25">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c r="AA438" s="12"/>
      <c r="AB438" s="12"/>
      <c r="AC438" s="12"/>
      <c r="AD438" s="12"/>
      <c r="AE438" s="12"/>
      <c r="AF438" s="12"/>
      <c r="AG438" s="12"/>
      <c r="AH438" s="12"/>
      <c r="AI438" s="12"/>
      <c r="AJ438" s="12"/>
      <c r="AK438" s="12"/>
      <c r="AL438" s="12"/>
      <c r="AM438" s="12"/>
      <c r="AN438" s="12"/>
      <c r="AO438" s="12"/>
      <c r="AP438" s="12"/>
      <c r="AQ438" s="12"/>
      <c r="AR438" s="12"/>
      <c r="AS438" s="12"/>
      <c r="AT438" s="12"/>
      <c r="AU438" s="12"/>
      <c r="AV438" s="12"/>
      <c r="AW438" s="12"/>
    </row>
    <row r="439" spans="1:49" x14ac:dyDescent="0.25">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c r="AA439" s="12"/>
      <c r="AB439" s="12"/>
      <c r="AC439" s="12"/>
      <c r="AD439" s="12"/>
      <c r="AE439" s="12"/>
      <c r="AF439" s="12"/>
      <c r="AG439" s="12"/>
      <c r="AH439" s="12"/>
      <c r="AI439" s="12"/>
      <c r="AJ439" s="12"/>
      <c r="AK439" s="12"/>
      <c r="AL439" s="12"/>
      <c r="AM439" s="12"/>
      <c r="AN439" s="12"/>
      <c r="AO439" s="12"/>
      <c r="AP439" s="12"/>
      <c r="AQ439" s="12"/>
      <c r="AR439" s="12"/>
      <c r="AS439" s="12"/>
      <c r="AT439" s="12"/>
      <c r="AU439" s="12"/>
      <c r="AV439" s="12"/>
      <c r="AW439" s="12"/>
    </row>
    <row r="440" spans="1:49" x14ac:dyDescent="0.25">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c r="AA440" s="12"/>
      <c r="AB440" s="12"/>
      <c r="AC440" s="12"/>
      <c r="AD440" s="12"/>
      <c r="AE440" s="12"/>
      <c r="AF440" s="12"/>
      <c r="AG440" s="12"/>
      <c r="AH440" s="12"/>
      <c r="AI440" s="12"/>
      <c r="AJ440" s="12"/>
      <c r="AK440" s="12"/>
      <c r="AL440" s="12"/>
      <c r="AM440" s="12"/>
      <c r="AN440" s="12"/>
      <c r="AO440" s="12"/>
      <c r="AP440" s="12"/>
      <c r="AQ440" s="12"/>
      <c r="AR440" s="12"/>
      <c r="AS440" s="12"/>
      <c r="AT440" s="12"/>
      <c r="AU440" s="12"/>
      <c r="AV440" s="12"/>
      <c r="AW440" s="12"/>
    </row>
    <row r="441" spans="1:49" x14ac:dyDescent="0.25">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c r="AA441" s="12"/>
      <c r="AB441" s="12"/>
      <c r="AC441" s="12"/>
      <c r="AD441" s="12"/>
      <c r="AE441" s="12"/>
      <c r="AF441" s="12"/>
      <c r="AG441" s="12"/>
      <c r="AH441" s="12"/>
      <c r="AI441" s="12"/>
      <c r="AJ441" s="12"/>
      <c r="AK441" s="12"/>
      <c r="AL441" s="12"/>
      <c r="AM441" s="12"/>
      <c r="AN441" s="12"/>
      <c r="AO441" s="12"/>
      <c r="AP441" s="12"/>
      <c r="AQ441" s="12"/>
      <c r="AR441" s="12"/>
      <c r="AS441" s="12"/>
      <c r="AT441" s="12"/>
      <c r="AU441" s="12"/>
      <c r="AV441" s="12"/>
      <c r="AW441" s="12"/>
    </row>
    <row r="442" spans="1:49" x14ac:dyDescent="0.25">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c r="AA442" s="12"/>
      <c r="AB442" s="12"/>
      <c r="AC442" s="12"/>
      <c r="AD442" s="12"/>
      <c r="AE442" s="12"/>
      <c r="AF442" s="12"/>
      <c r="AG442" s="12"/>
      <c r="AH442" s="12"/>
      <c r="AI442" s="12"/>
      <c r="AJ442" s="12"/>
      <c r="AK442" s="12"/>
      <c r="AL442" s="12"/>
      <c r="AM442" s="12"/>
      <c r="AN442" s="12"/>
      <c r="AO442" s="12"/>
      <c r="AP442" s="12"/>
      <c r="AQ442" s="12"/>
      <c r="AR442" s="12"/>
      <c r="AS442" s="12"/>
      <c r="AT442" s="12"/>
      <c r="AU442" s="12"/>
      <c r="AV442" s="12"/>
      <c r="AW442" s="12"/>
    </row>
    <row r="443" spans="1:49" x14ac:dyDescent="0.25">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c r="AA443" s="12"/>
      <c r="AB443" s="12"/>
      <c r="AC443" s="12"/>
      <c r="AD443" s="12"/>
      <c r="AE443" s="12"/>
      <c r="AF443" s="12"/>
      <c r="AG443" s="12"/>
      <c r="AH443" s="12"/>
      <c r="AI443" s="12"/>
      <c r="AJ443" s="12"/>
      <c r="AK443" s="12"/>
      <c r="AL443" s="12"/>
      <c r="AM443" s="12"/>
      <c r="AN443" s="12"/>
      <c r="AO443" s="12"/>
      <c r="AP443" s="12"/>
      <c r="AQ443" s="12"/>
      <c r="AR443" s="12"/>
      <c r="AS443" s="12"/>
      <c r="AT443" s="12"/>
      <c r="AU443" s="12"/>
      <c r="AV443" s="12"/>
      <c r="AW443" s="12"/>
    </row>
    <row r="444" spans="1:49" x14ac:dyDescent="0.25">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c r="AA444" s="12"/>
      <c r="AB444" s="12"/>
      <c r="AC444" s="12"/>
      <c r="AD444" s="12"/>
      <c r="AE444" s="12"/>
      <c r="AF444" s="12"/>
      <c r="AG444" s="12"/>
      <c r="AH444" s="12"/>
      <c r="AI444" s="12"/>
      <c r="AJ444" s="12"/>
      <c r="AK444" s="12"/>
      <c r="AL444" s="12"/>
      <c r="AM444" s="12"/>
      <c r="AN444" s="12"/>
      <c r="AO444" s="12"/>
      <c r="AP444" s="12"/>
      <c r="AQ444" s="12"/>
      <c r="AR444" s="12"/>
      <c r="AS444" s="12"/>
      <c r="AT444" s="12"/>
      <c r="AU444" s="12"/>
      <c r="AV444" s="12"/>
      <c r="AW444" s="12"/>
    </row>
    <row r="445" spans="1:49" x14ac:dyDescent="0.25">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c r="AA445" s="12"/>
      <c r="AB445" s="12"/>
      <c r="AC445" s="12"/>
      <c r="AD445" s="12"/>
      <c r="AE445" s="12"/>
      <c r="AF445" s="12"/>
      <c r="AG445" s="12"/>
      <c r="AH445" s="12"/>
      <c r="AI445" s="12"/>
      <c r="AJ445" s="12"/>
      <c r="AK445" s="12"/>
      <c r="AL445" s="12"/>
      <c r="AM445" s="12"/>
      <c r="AN445" s="12"/>
      <c r="AO445" s="12"/>
      <c r="AP445" s="12"/>
      <c r="AQ445" s="12"/>
      <c r="AR445" s="12"/>
      <c r="AS445" s="12"/>
      <c r="AT445" s="12"/>
      <c r="AU445" s="12"/>
      <c r="AV445" s="12"/>
      <c r="AW445" s="12"/>
    </row>
    <row r="446" spans="1:49" x14ac:dyDescent="0.25">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c r="AA446" s="12"/>
      <c r="AB446" s="12"/>
      <c r="AC446" s="12"/>
      <c r="AD446" s="12"/>
      <c r="AE446" s="12"/>
      <c r="AF446" s="12"/>
      <c r="AG446" s="12"/>
      <c r="AH446" s="12"/>
      <c r="AI446" s="12"/>
      <c r="AJ446" s="12"/>
      <c r="AK446" s="12"/>
      <c r="AL446" s="12"/>
      <c r="AM446" s="12"/>
      <c r="AN446" s="12"/>
      <c r="AO446" s="12"/>
      <c r="AP446" s="12"/>
      <c r="AQ446" s="12"/>
      <c r="AR446" s="12"/>
      <c r="AS446" s="12"/>
      <c r="AT446" s="12"/>
      <c r="AU446" s="12"/>
      <c r="AV446" s="12"/>
      <c r="AW446" s="12"/>
    </row>
    <row r="447" spans="1:49" x14ac:dyDescent="0.25">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c r="AA447" s="12"/>
      <c r="AB447" s="12"/>
      <c r="AC447" s="12"/>
      <c r="AD447" s="12"/>
      <c r="AE447" s="12"/>
      <c r="AF447" s="12"/>
      <c r="AG447" s="12"/>
      <c r="AH447" s="12"/>
      <c r="AI447" s="12"/>
      <c r="AJ447" s="12"/>
      <c r="AK447" s="12"/>
      <c r="AL447" s="12"/>
      <c r="AM447" s="12"/>
      <c r="AN447" s="12"/>
      <c r="AO447" s="12"/>
      <c r="AP447" s="12"/>
      <c r="AQ447" s="12"/>
      <c r="AR447" s="12"/>
      <c r="AS447" s="12"/>
      <c r="AT447" s="12"/>
      <c r="AU447" s="12"/>
      <c r="AV447" s="12"/>
      <c r="AW447" s="12"/>
    </row>
    <row r="448" spans="1:49" x14ac:dyDescent="0.25">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c r="AA448" s="12"/>
      <c r="AB448" s="12"/>
      <c r="AC448" s="12"/>
      <c r="AD448" s="12"/>
      <c r="AE448" s="12"/>
      <c r="AF448" s="12"/>
      <c r="AG448" s="12"/>
      <c r="AH448" s="12"/>
      <c r="AI448" s="12"/>
      <c r="AJ448" s="12"/>
      <c r="AK448" s="12"/>
      <c r="AL448" s="12"/>
      <c r="AM448" s="12"/>
      <c r="AN448" s="12"/>
      <c r="AO448" s="12"/>
      <c r="AP448" s="12"/>
      <c r="AQ448" s="12"/>
      <c r="AR448" s="12"/>
      <c r="AS448" s="12"/>
      <c r="AT448" s="12"/>
      <c r="AU448" s="12"/>
      <c r="AV448" s="12"/>
      <c r="AW448" s="12"/>
    </row>
    <row r="449" spans="1:49" x14ac:dyDescent="0.25">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c r="AA449" s="12"/>
      <c r="AB449" s="12"/>
      <c r="AC449" s="12"/>
      <c r="AD449" s="12"/>
      <c r="AE449" s="12"/>
      <c r="AF449" s="12"/>
      <c r="AG449" s="12"/>
      <c r="AH449" s="12"/>
      <c r="AI449" s="12"/>
      <c r="AJ449" s="12"/>
      <c r="AK449" s="12"/>
      <c r="AL449" s="12"/>
      <c r="AM449" s="12"/>
      <c r="AN449" s="12"/>
      <c r="AO449" s="12"/>
      <c r="AP449" s="12"/>
      <c r="AQ449" s="12"/>
      <c r="AR449" s="12"/>
      <c r="AS449" s="12"/>
      <c r="AT449" s="12"/>
      <c r="AU449" s="12"/>
      <c r="AV449" s="12"/>
      <c r="AW449" s="12"/>
    </row>
    <row r="450" spans="1:49" x14ac:dyDescent="0.25">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c r="AA450" s="12"/>
      <c r="AB450" s="12"/>
      <c r="AC450" s="12"/>
      <c r="AD450" s="12"/>
      <c r="AE450" s="12"/>
      <c r="AF450" s="12"/>
      <c r="AG450" s="12"/>
      <c r="AH450" s="12"/>
      <c r="AI450" s="12"/>
      <c r="AJ450" s="12"/>
      <c r="AK450" s="12"/>
      <c r="AL450" s="12"/>
      <c r="AM450" s="12"/>
      <c r="AN450" s="12"/>
      <c r="AO450" s="12"/>
      <c r="AP450" s="12"/>
      <c r="AQ450" s="12"/>
      <c r="AR450" s="12"/>
      <c r="AS450" s="12"/>
      <c r="AT450" s="12"/>
      <c r="AU450" s="12"/>
      <c r="AV450" s="12"/>
      <c r="AW450" s="12"/>
    </row>
    <row r="451" spans="1:49" x14ac:dyDescent="0.25">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c r="AA451" s="12"/>
      <c r="AB451" s="12"/>
      <c r="AC451" s="12"/>
      <c r="AD451" s="12"/>
      <c r="AE451" s="12"/>
      <c r="AF451" s="12"/>
      <c r="AG451" s="12"/>
      <c r="AH451" s="12"/>
      <c r="AI451" s="12"/>
      <c r="AJ451" s="12"/>
      <c r="AK451" s="12"/>
      <c r="AL451" s="12"/>
      <c r="AM451" s="12"/>
      <c r="AN451" s="12"/>
      <c r="AO451" s="12"/>
      <c r="AP451" s="12"/>
      <c r="AQ451" s="12"/>
      <c r="AR451" s="12"/>
      <c r="AS451" s="12"/>
      <c r="AT451" s="12"/>
      <c r="AU451" s="12"/>
      <c r="AV451" s="12"/>
      <c r="AW451" s="12"/>
    </row>
    <row r="452" spans="1:49" x14ac:dyDescent="0.25">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c r="AA452" s="12"/>
      <c r="AB452" s="12"/>
      <c r="AC452" s="12"/>
      <c r="AD452" s="12"/>
      <c r="AE452" s="12"/>
      <c r="AF452" s="12"/>
      <c r="AG452" s="12"/>
      <c r="AH452" s="12"/>
      <c r="AI452" s="12"/>
      <c r="AJ452" s="12"/>
      <c r="AK452" s="12"/>
      <c r="AL452" s="12"/>
      <c r="AM452" s="12"/>
      <c r="AN452" s="12"/>
      <c r="AO452" s="12"/>
      <c r="AP452" s="12"/>
      <c r="AQ452" s="12"/>
      <c r="AR452" s="12"/>
      <c r="AS452" s="12"/>
      <c r="AT452" s="12"/>
      <c r="AU452" s="12"/>
      <c r="AV452" s="12"/>
      <c r="AW452" s="12"/>
    </row>
    <row r="453" spans="1:49" x14ac:dyDescent="0.25">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c r="AA453" s="12"/>
      <c r="AB453" s="12"/>
      <c r="AC453" s="12"/>
      <c r="AD453" s="12"/>
      <c r="AE453" s="12"/>
      <c r="AF453" s="12"/>
      <c r="AG453" s="12"/>
      <c r="AH453" s="12"/>
      <c r="AI453" s="12"/>
      <c r="AJ453" s="12"/>
      <c r="AK453" s="12"/>
      <c r="AL453" s="12"/>
      <c r="AM453" s="12"/>
      <c r="AN453" s="12"/>
      <c r="AO453" s="12"/>
      <c r="AP453" s="12"/>
      <c r="AQ453" s="12"/>
      <c r="AR453" s="12"/>
      <c r="AS453" s="12"/>
      <c r="AT453" s="12"/>
      <c r="AU453" s="12"/>
      <c r="AV453" s="12"/>
      <c r="AW453" s="12"/>
    </row>
    <row r="454" spans="1:49" x14ac:dyDescent="0.25">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c r="AA454" s="12"/>
      <c r="AB454" s="12"/>
      <c r="AC454" s="12"/>
      <c r="AD454" s="12"/>
      <c r="AE454" s="12"/>
      <c r="AF454" s="12"/>
      <c r="AG454" s="12"/>
      <c r="AH454" s="12"/>
      <c r="AI454" s="12"/>
      <c r="AJ454" s="12"/>
      <c r="AK454" s="12"/>
      <c r="AL454" s="12"/>
      <c r="AM454" s="12"/>
      <c r="AN454" s="12"/>
      <c r="AO454" s="12"/>
      <c r="AP454" s="12"/>
      <c r="AQ454" s="12"/>
      <c r="AR454" s="12"/>
      <c r="AS454" s="12"/>
      <c r="AT454" s="12"/>
      <c r="AU454" s="12"/>
      <c r="AV454" s="12"/>
      <c r="AW454" s="12"/>
    </row>
    <row r="455" spans="1:49" x14ac:dyDescent="0.25">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c r="AA455" s="12"/>
      <c r="AB455" s="12"/>
      <c r="AC455" s="12"/>
      <c r="AD455" s="12"/>
      <c r="AE455" s="12"/>
      <c r="AF455" s="12"/>
      <c r="AG455" s="12"/>
      <c r="AH455" s="12"/>
      <c r="AI455" s="12"/>
      <c r="AJ455" s="12"/>
      <c r="AK455" s="12"/>
      <c r="AL455" s="12"/>
      <c r="AM455" s="12"/>
      <c r="AN455" s="12"/>
      <c r="AO455" s="12"/>
      <c r="AP455" s="12"/>
      <c r="AQ455" s="12"/>
      <c r="AR455" s="12"/>
      <c r="AS455" s="12"/>
      <c r="AT455" s="12"/>
      <c r="AU455" s="12"/>
      <c r="AV455" s="12"/>
      <c r="AW455" s="12"/>
    </row>
    <row r="456" spans="1:49" x14ac:dyDescent="0.25">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c r="AA456" s="12"/>
      <c r="AB456" s="12"/>
      <c r="AC456" s="12"/>
      <c r="AD456" s="12"/>
      <c r="AE456" s="12"/>
      <c r="AF456" s="12"/>
      <c r="AG456" s="12"/>
      <c r="AH456" s="12"/>
      <c r="AI456" s="12"/>
      <c r="AJ456" s="12"/>
      <c r="AK456" s="12"/>
      <c r="AL456" s="12"/>
      <c r="AM456" s="12"/>
      <c r="AN456" s="12"/>
      <c r="AO456" s="12"/>
      <c r="AP456" s="12"/>
      <c r="AQ456" s="12"/>
      <c r="AR456" s="12"/>
      <c r="AS456" s="12"/>
      <c r="AT456" s="12"/>
      <c r="AU456" s="12"/>
      <c r="AV456" s="12"/>
      <c r="AW456" s="12"/>
    </row>
    <row r="457" spans="1:49" x14ac:dyDescent="0.25">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c r="AA457" s="12"/>
      <c r="AB457" s="12"/>
      <c r="AC457" s="12"/>
      <c r="AD457" s="12"/>
      <c r="AE457" s="12"/>
      <c r="AF457" s="12"/>
      <c r="AG457" s="12"/>
      <c r="AH457" s="12"/>
      <c r="AI457" s="12"/>
      <c r="AJ457" s="12"/>
      <c r="AK457" s="12"/>
      <c r="AL457" s="12"/>
      <c r="AM457" s="12"/>
      <c r="AN457" s="12"/>
      <c r="AO457" s="12"/>
      <c r="AP457" s="12"/>
      <c r="AQ457" s="12"/>
      <c r="AR457" s="12"/>
      <c r="AS457" s="12"/>
      <c r="AT457" s="12"/>
      <c r="AU457" s="12"/>
      <c r="AV457" s="12"/>
      <c r="AW457" s="12"/>
    </row>
    <row r="458" spans="1:49" x14ac:dyDescent="0.25">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c r="AA458" s="12"/>
      <c r="AB458" s="12"/>
      <c r="AC458" s="12"/>
      <c r="AD458" s="12"/>
      <c r="AE458" s="12"/>
      <c r="AF458" s="12"/>
      <c r="AG458" s="12"/>
      <c r="AH458" s="12"/>
      <c r="AI458" s="12"/>
      <c r="AJ458" s="12"/>
      <c r="AK458" s="12"/>
      <c r="AL458" s="12"/>
      <c r="AM458" s="12"/>
      <c r="AN458" s="12"/>
      <c r="AO458" s="12"/>
      <c r="AP458" s="12"/>
      <c r="AQ458" s="12"/>
      <c r="AR458" s="12"/>
      <c r="AS458" s="12"/>
      <c r="AT458" s="12"/>
      <c r="AU458" s="12"/>
      <c r="AV458" s="12"/>
      <c r="AW458" s="12"/>
    </row>
    <row r="459" spans="1:49" x14ac:dyDescent="0.25">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c r="AA459" s="12"/>
      <c r="AB459" s="12"/>
      <c r="AC459" s="12"/>
      <c r="AD459" s="12"/>
      <c r="AE459" s="12"/>
      <c r="AF459" s="12"/>
      <c r="AG459" s="12"/>
      <c r="AH459" s="12"/>
      <c r="AI459" s="12"/>
      <c r="AJ459" s="12"/>
      <c r="AK459" s="12"/>
      <c r="AL459" s="12"/>
      <c r="AM459" s="12"/>
      <c r="AN459" s="12"/>
      <c r="AO459" s="12"/>
      <c r="AP459" s="12"/>
      <c r="AQ459" s="12"/>
      <c r="AR459" s="12"/>
      <c r="AS459" s="12"/>
      <c r="AT459" s="12"/>
      <c r="AU459" s="12"/>
      <c r="AV459" s="12"/>
      <c r="AW459" s="12"/>
    </row>
    <row r="460" spans="1:49" x14ac:dyDescent="0.25">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c r="AA460" s="12"/>
      <c r="AB460" s="12"/>
      <c r="AC460" s="12"/>
      <c r="AD460" s="12"/>
      <c r="AE460" s="12"/>
      <c r="AF460" s="12"/>
      <c r="AG460" s="12"/>
      <c r="AH460" s="12"/>
      <c r="AI460" s="12"/>
      <c r="AJ460" s="12"/>
      <c r="AK460" s="12"/>
      <c r="AL460" s="12"/>
      <c r="AM460" s="12"/>
      <c r="AN460" s="12"/>
      <c r="AO460" s="12"/>
      <c r="AP460" s="12"/>
      <c r="AQ460" s="12"/>
      <c r="AR460" s="12"/>
      <c r="AS460" s="12"/>
      <c r="AT460" s="12"/>
      <c r="AU460" s="12"/>
      <c r="AV460" s="12"/>
      <c r="AW460" s="12"/>
    </row>
    <row r="461" spans="1:49" x14ac:dyDescent="0.25">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c r="AA461" s="12"/>
      <c r="AB461" s="12"/>
      <c r="AC461" s="12"/>
      <c r="AD461" s="12"/>
      <c r="AE461" s="12"/>
      <c r="AF461" s="12"/>
      <c r="AG461" s="12"/>
      <c r="AH461" s="12"/>
      <c r="AI461" s="12"/>
      <c r="AJ461" s="12"/>
      <c r="AK461" s="12"/>
      <c r="AL461" s="12"/>
      <c r="AM461" s="12"/>
      <c r="AN461" s="12"/>
      <c r="AO461" s="12"/>
      <c r="AP461" s="12"/>
      <c r="AQ461" s="12"/>
      <c r="AR461" s="12"/>
      <c r="AS461" s="12"/>
      <c r="AT461" s="12"/>
      <c r="AU461" s="12"/>
      <c r="AV461" s="12"/>
      <c r="AW461" s="12"/>
    </row>
    <row r="462" spans="1:49" x14ac:dyDescent="0.25">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c r="AA462" s="12"/>
      <c r="AB462" s="12"/>
      <c r="AC462" s="12"/>
      <c r="AD462" s="12"/>
      <c r="AE462" s="12"/>
      <c r="AF462" s="12"/>
      <c r="AG462" s="12"/>
      <c r="AH462" s="12"/>
      <c r="AI462" s="12"/>
      <c r="AJ462" s="12"/>
      <c r="AK462" s="12"/>
      <c r="AL462" s="12"/>
      <c r="AM462" s="12"/>
      <c r="AN462" s="12"/>
      <c r="AO462" s="12"/>
      <c r="AP462" s="12"/>
      <c r="AQ462" s="12"/>
      <c r="AR462" s="12"/>
      <c r="AS462" s="12"/>
      <c r="AT462" s="12"/>
      <c r="AU462" s="12"/>
      <c r="AV462" s="12"/>
      <c r="AW462" s="12"/>
    </row>
    <row r="463" spans="1:49" x14ac:dyDescent="0.25">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c r="AA463" s="12"/>
      <c r="AB463" s="12"/>
      <c r="AC463" s="12"/>
      <c r="AD463" s="12"/>
      <c r="AE463" s="12"/>
      <c r="AF463" s="12"/>
      <c r="AG463" s="12"/>
      <c r="AH463" s="12"/>
      <c r="AI463" s="12"/>
      <c r="AJ463" s="12"/>
      <c r="AK463" s="12"/>
      <c r="AL463" s="12"/>
      <c r="AM463" s="12"/>
      <c r="AN463" s="12"/>
      <c r="AO463" s="12"/>
      <c r="AP463" s="12"/>
      <c r="AQ463" s="12"/>
      <c r="AR463" s="12"/>
      <c r="AS463" s="12"/>
      <c r="AT463" s="12"/>
      <c r="AU463" s="12"/>
      <c r="AV463" s="12"/>
      <c r="AW463" s="12"/>
    </row>
    <row r="464" spans="1:49" x14ac:dyDescent="0.25">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c r="AA464" s="12"/>
      <c r="AB464" s="12"/>
      <c r="AC464" s="12"/>
      <c r="AD464" s="12"/>
      <c r="AE464" s="12"/>
      <c r="AF464" s="12"/>
      <c r="AG464" s="12"/>
      <c r="AH464" s="12"/>
      <c r="AI464" s="12"/>
      <c r="AJ464" s="12"/>
      <c r="AK464" s="12"/>
      <c r="AL464" s="12"/>
      <c r="AM464" s="12"/>
      <c r="AN464" s="12"/>
      <c r="AO464" s="12"/>
      <c r="AP464" s="12"/>
      <c r="AQ464" s="12"/>
      <c r="AR464" s="12"/>
      <c r="AS464" s="12"/>
      <c r="AT464" s="12"/>
      <c r="AU464" s="12"/>
      <c r="AV464" s="12"/>
      <c r="AW464" s="12"/>
    </row>
    <row r="465" spans="1:49" x14ac:dyDescent="0.25">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c r="AA465" s="12"/>
      <c r="AB465" s="12"/>
      <c r="AC465" s="12"/>
      <c r="AD465" s="12"/>
      <c r="AE465" s="12"/>
      <c r="AF465" s="12"/>
      <c r="AG465" s="12"/>
      <c r="AH465" s="12"/>
      <c r="AI465" s="12"/>
      <c r="AJ465" s="12"/>
      <c r="AK465" s="12"/>
      <c r="AL465" s="12"/>
      <c r="AM465" s="12"/>
      <c r="AN465" s="12"/>
      <c r="AO465" s="12"/>
      <c r="AP465" s="12"/>
      <c r="AQ465" s="12"/>
      <c r="AR465" s="12"/>
      <c r="AS465" s="12"/>
      <c r="AT465" s="12"/>
      <c r="AU465" s="12"/>
      <c r="AV465" s="12"/>
      <c r="AW465" s="12"/>
    </row>
    <row r="466" spans="1:49" x14ac:dyDescent="0.25">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c r="AA466" s="12"/>
      <c r="AB466" s="12"/>
      <c r="AC466" s="12"/>
      <c r="AD466" s="12"/>
      <c r="AE466" s="12"/>
      <c r="AF466" s="12"/>
      <c r="AG466" s="12"/>
      <c r="AH466" s="12"/>
      <c r="AI466" s="12"/>
      <c r="AJ466" s="12"/>
      <c r="AK466" s="12"/>
      <c r="AL466" s="12"/>
      <c r="AM466" s="12"/>
      <c r="AN466" s="12"/>
      <c r="AO466" s="12"/>
      <c r="AP466" s="12"/>
      <c r="AQ466" s="12"/>
      <c r="AR466" s="12"/>
      <c r="AS466" s="12"/>
      <c r="AT466" s="12"/>
      <c r="AU466" s="12"/>
      <c r="AV466" s="12"/>
      <c r="AW466" s="12"/>
    </row>
    <row r="467" spans="1:49" x14ac:dyDescent="0.25">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c r="AA467" s="12"/>
      <c r="AB467" s="12"/>
      <c r="AC467" s="12"/>
      <c r="AD467" s="12"/>
      <c r="AE467" s="12"/>
      <c r="AF467" s="12"/>
      <c r="AG467" s="12"/>
      <c r="AH467" s="12"/>
      <c r="AI467" s="12"/>
      <c r="AJ467" s="12"/>
      <c r="AK467" s="12"/>
      <c r="AL467" s="12"/>
      <c r="AM467" s="12"/>
      <c r="AN467" s="12"/>
      <c r="AO467" s="12"/>
      <c r="AP467" s="12"/>
      <c r="AQ467" s="12"/>
      <c r="AR467" s="12"/>
      <c r="AS467" s="12"/>
      <c r="AT467" s="12"/>
      <c r="AU467" s="12"/>
      <c r="AV467" s="12"/>
      <c r="AW467" s="12"/>
    </row>
    <row r="468" spans="1:49" x14ac:dyDescent="0.25">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c r="AA468" s="12"/>
      <c r="AB468" s="12"/>
      <c r="AC468" s="12"/>
      <c r="AD468" s="12"/>
      <c r="AE468" s="12"/>
      <c r="AF468" s="12"/>
      <c r="AG468" s="12"/>
      <c r="AH468" s="12"/>
      <c r="AI468" s="12"/>
      <c r="AJ468" s="12"/>
      <c r="AK468" s="12"/>
      <c r="AL468" s="12"/>
      <c r="AM468" s="12"/>
      <c r="AN468" s="12"/>
      <c r="AO468" s="12"/>
      <c r="AP468" s="12"/>
      <c r="AQ468" s="12"/>
      <c r="AR468" s="12"/>
      <c r="AS468" s="12"/>
      <c r="AT468" s="12"/>
      <c r="AU468" s="12"/>
      <c r="AV468" s="12"/>
      <c r="AW468" s="12"/>
    </row>
    <row r="469" spans="1:49" x14ac:dyDescent="0.25">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c r="AA469" s="12"/>
      <c r="AB469" s="12"/>
      <c r="AC469" s="12"/>
      <c r="AD469" s="12"/>
      <c r="AE469" s="12"/>
      <c r="AF469" s="12"/>
      <c r="AG469" s="12"/>
      <c r="AH469" s="12"/>
      <c r="AI469" s="12"/>
      <c r="AJ469" s="12"/>
      <c r="AK469" s="12"/>
      <c r="AL469" s="12"/>
      <c r="AM469" s="12"/>
      <c r="AN469" s="12"/>
      <c r="AO469" s="12"/>
      <c r="AP469" s="12"/>
      <c r="AQ469" s="12"/>
      <c r="AR469" s="12"/>
      <c r="AS469" s="12"/>
      <c r="AT469" s="12"/>
      <c r="AU469" s="12"/>
      <c r="AV469" s="12"/>
      <c r="AW469" s="12"/>
    </row>
    <row r="470" spans="1:49" x14ac:dyDescent="0.25">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c r="AA470" s="12"/>
      <c r="AB470" s="12"/>
      <c r="AC470" s="12"/>
      <c r="AD470" s="12"/>
      <c r="AE470" s="12"/>
      <c r="AF470" s="12"/>
      <c r="AG470" s="12"/>
      <c r="AH470" s="12"/>
      <c r="AI470" s="12"/>
      <c r="AJ470" s="12"/>
      <c r="AK470" s="12"/>
      <c r="AL470" s="12"/>
      <c r="AM470" s="12"/>
      <c r="AN470" s="12"/>
      <c r="AO470" s="12"/>
      <c r="AP470" s="12"/>
      <c r="AQ470" s="12"/>
      <c r="AR470" s="12"/>
      <c r="AS470" s="12"/>
      <c r="AT470" s="12"/>
      <c r="AU470" s="12"/>
      <c r="AV470" s="12"/>
      <c r="AW470" s="12"/>
    </row>
    <row r="471" spans="1:49" x14ac:dyDescent="0.25">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c r="AA471" s="12"/>
      <c r="AB471" s="12"/>
      <c r="AC471" s="12"/>
      <c r="AD471" s="12"/>
      <c r="AE471" s="12"/>
      <c r="AF471" s="12"/>
      <c r="AG471" s="12"/>
      <c r="AH471" s="12"/>
      <c r="AI471" s="12"/>
      <c r="AJ471" s="12"/>
      <c r="AK471" s="12"/>
      <c r="AL471" s="12"/>
      <c r="AM471" s="12"/>
      <c r="AN471" s="12"/>
      <c r="AO471" s="12"/>
      <c r="AP471" s="12"/>
      <c r="AQ471" s="12"/>
      <c r="AR471" s="12"/>
      <c r="AS471" s="12"/>
      <c r="AT471" s="12"/>
      <c r="AU471" s="12"/>
      <c r="AV471" s="12"/>
      <c r="AW471" s="12"/>
    </row>
    <row r="472" spans="1:49" x14ac:dyDescent="0.25">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c r="AA472" s="12"/>
      <c r="AB472" s="12"/>
      <c r="AC472" s="12"/>
      <c r="AD472" s="12"/>
      <c r="AE472" s="12"/>
      <c r="AF472" s="12"/>
      <c r="AG472" s="12"/>
      <c r="AH472" s="12"/>
      <c r="AI472" s="12"/>
      <c r="AJ472" s="12"/>
      <c r="AK472" s="12"/>
      <c r="AL472" s="12"/>
      <c r="AM472" s="12"/>
      <c r="AN472" s="12"/>
      <c r="AO472" s="12"/>
      <c r="AP472" s="12"/>
      <c r="AQ472" s="12"/>
      <c r="AR472" s="12"/>
      <c r="AS472" s="12"/>
      <c r="AT472" s="12"/>
      <c r="AU472" s="12"/>
      <c r="AV472" s="12"/>
      <c r="AW472" s="12"/>
    </row>
    <row r="473" spans="1:49" x14ac:dyDescent="0.25">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c r="AA473" s="12"/>
      <c r="AB473" s="12"/>
      <c r="AC473" s="12"/>
      <c r="AD473" s="12"/>
      <c r="AE473" s="12"/>
      <c r="AF473" s="12"/>
      <c r="AG473" s="12"/>
      <c r="AH473" s="12"/>
      <c r="AI473" s="12"/>
      <c r="AJ473" s="12"/>
      <c r="AK473" s="12"/>
      <c r="AL473" s="12"/>
      <c r="AM473" s="12"/>
      <c r="AN473" s="12"/>
      <c r="AO473" s="12"/>
      <c r="AP473" s="12"/>
      <c r="AQ473" s="12"/>
      <c r="AR473" s="12"/>
      <c r="AS473" s="12"/>
      <c r="AT473" s="12"/>
      <c r="AU473" s="12"/>
      <c r="AV473" s="12"/>
      <c r="AW473" s="12"/>
    </row>
    <row r="474" spans="1:49" x14ac:dyDescent="0.25">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c r="AA474" s="12"/>
      <c r="AB474" s="12"/>
      <c r="AC474" s="12"/>
      <c r="AD474" s="12"/>
      <c r="AE474" s="12"/>
      <c r="AF474" s="12"/>
      <c r="AG474" s="12"/>
      <c r="AH474" s="12"/>
      <c r="AI474" s="12"/>
      <c r="AJ474" s="12"/>
      <c r="AK474" s="12"/>
      <c r="AL474" s="12"/>
      <c r="AM474" s="12"/>
      <c r="AN474" s="12"/>
      <c r="AO474" s="12"/>
      <c r="AP474" s="12"/>
      <c r="AQ474" s="12"/>
      <c r="AR474" s="12"/>
      <c r="AS474" s="12"/>
      <c r="AT474" s="12"/>
      <c r="AU474" s="12"/>
      <c r="AV474" s="12"/>
      <c r="AW474" s="12"/>
    </row>
    <row r="475" spans="1:49" x14ac:dyDescent="0.25">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c r="AA475" s="12"/>
      <c r="AB475" s="12"/>
      <c r="AC475" s="12"/>
      <c r="AD475" s="12"/>
      <c r="AE475" s="12"/>
      <c r="AF475" s="12"/>
      <c r="AG475" s="12"/>
      <c r="AH475" s="12"/>
      <c r="AI475" s="12"/>
      <c r="AJ475" s="12"/>
      <c r="AK475" s="12"/>
      <c r="AL475" s="12"/>
      <c r="AM475" s="12"/>
      <c r="AN475" s="12"/>
      <c r="AO475" s="12"/>
      <c r="AP475" s="12"/>
      <c r="AQ475" s="12"/>
      <c r="AR475" s="12"/>
      <c r="AS475" s="12"/>
      <c r="AT475" s="12"/>
      <c r="AU475" s="12"/>
      <c r="AV475" s="12"/>
      <c r="AW475" s="12"/>
    </row>
    <row r="476" spans="1:49" x14ac:dyDescent="0.25">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c r="AA476" s="12"/>
      <c r="AB476" s="12"/>
      <c r="AC476" s="12"/>
      <c r="AD476" s="12"/>
      <c r="AE476" s="12"/>
      <c r="AF476" s="12"/>
      <c r="AG476" s="12"/>
      <c r="AH476" s="12"/>
      <c r="AI476" s="12"/>
      <c r="AJ476" s="12"/>
      <c r="AK476" s="12"/>
      <c r="AL476" s="12"/>
      <c r="AM476" s="12"/>
      <c r="AN476" s="12"/>
      <c r="AO476" s="12"/>
      <c r="AP476" s="12"/>
      <c r="AQ476" s="12"/>
      <c r="AR476" s="12"/>
      <c r="AS476" s="12"/>
      <c r="AT476" s="12"/>
      <c r="AU476" s="12"/>
      <c r="AV476" s="12"/>
      <c r="AW476" s="12"/>
    </row>
    <row r="477" spans="1:49" x14ac:dyDescent="0.25">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c r="AA477" s="12"/>
      <c r="AB477" s="12"/>
      <c r="AC477" s="12"/>
      <c r="AD477" s="12"/>
      <c r="AE477" s="12"/>
      <c r="AF477" s="12"/>
      <c r="AG477" s="12"/>
      <c r="AH477" s="12"/>
      <c r="AI477" s="12"/>
      <c r="AJ477" s="12"/>
      <c r="AK477" s="12"/>
      <c r="AL477" s="12"/>
      <c r="AM477" s="12"/>
      <c r="AN477" s="12"/>
      <c r="AO477" s="12"/>
      <c r="AP477" s="12"/>
      <c r="AQ477" s="12"/>
      <c r="AR477" s="12"/>
      <c r="AS477" s="12"/>
      <c r="AT477" s="12"/>
      <c r="AU477" s="12"/>
      <c r="AV477" s="12"/>
      <c r="AW477" s="12"/>
    </row>
    <row r="478" spans="1:49" x14ac:dyDescent="0.25">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c r="AA478" s="12"/>
      <c r="AB478" s="12"/>
      <c r="AC478" s="12"/>
      <c r="AD478" s="12"/>
      <c r="AE478" s="12"/>
      <c r="AF478" s="12"/>
      <c r="AG478" s="12"/>
      <c r="AH478" s="12"/>
      <c r="AI478" s="12"/>
      <c r="AJ478" s="12"/>
      <c r="AK478" s="12"/>
      <c r="AL478" s="12"/>
      <c r="AM478" s="12"/>
      <c r="AN478" s="12"/>
      <c r="AO478" s="12"/>
      <c r="AP478" s="12"/>
      <c r="AQ478" s="12"/>
      <c r="AR478" s="12"/>
      <c r="AS478" s="12"/>
      <c r="AT478" s="12"/>
      <c r="AU478" s="12"/>
      <c r="AV478" s="12"/>
      <c r="AW478" s="12"/>
    </row>
    <row r="479" spans="1:49" x14ac:dyDescent="0.25">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c r="AA479" s="12"/>
      <c r="AB479" s="12"/>
      <c r="AC479" s="12"/>
      <c r="AD479" s="12"/>
      <c r="AE479" s="12"/>
      <c r="AF479" s="12"/>
      <c r="AG479" s="12"/>
      <c r="AH479" s="12"/>
      <c r="AI479" s="12"/>
      <c r="AJ479" s="12"/>
      <c r="AK479" s="12"/>
      <c r="AL479" s="12"/>
      <c r="AM479" s="12"/>
      <c r="AN479" s="12"/>
      <c r="AO479" s="12"/>
      <c r="AP479" s="12"/>
      <c r="AQ479" s="12"/>
      <c r="AR479" s="12"/>
      <c r="AS479" s="12"/>
      <c r="AT479" s="12"/>
      <c r="AU479" s="12"/>
      <c r="AV479" s="12"/>
      <c r="AW479" s="12"/>
    </row>
    <row r="480" spans="1:49" x14ac:dyDescent="0.25">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c r="AA480" s="12"/>
      <c r="AB480" s="12"/>
      <c r="AC480" s="12"/>
      <c r="AD480" s="12"/>
      <c r="AE480" s="12"/>
      <c r="AF480" s="12"/>
      <c r="AG480" s="12"/>
      <c r="AH480" s="12"/>
      <c r="AI480" s="12"/>
      <c r="AJ480" s="12"/>
      <c r="AK480" s="12"/>
      <c r="AL480" s="12"/>
      <c r="AM480" s="12"/>
      <c r="AN480" s="12"/>
      <c r="AO480" s="12"/>
      <c r="AP480" s="12"/>
      <c r="AQ480" s="12"/>
      <c r="AR480" s="12"/>
      <c r="AS480" s="12"/>
      <c r="AT480" s="12"/>
      <c r="AU480" s="12"/>
      <c r="AV480" s="12"/>
      <c r="AW480" s="12"/>
    </row>
    <row r="481" spans="1:49" x14ac:dyDescent="0.25">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c r="AA481" s="12"/>
      <c r="AB481" s="12"/>
      <c r="AC481" s="12"/>
      <c r="AD481" s="12"/>
      <c r="AE481" s="12"/>
      <c r="AF481" s="12"/>
      <c r="AG481" s="12"/>
      <c r="AH481" s="12"/>
      <c r="AI481" s="12"/>
      <c r="AJ481" s="12"/>
      <c r="AK481" s="12"/>
      <c r="AL481" s="12"/>
      <c r="AM481" s="12"/>
      <c r="AN481" s="12"/>
      <c r="AO481" s="12"/>
      <c r="AP481" s="12"/>
      <c r="AQ481" s="12"/>
      <c r="AR481" s="12"/>
      <c r="AS481" s="12"/>
      <c r="AT481" s="12"/>
      <c r="AU481" s="12"/>
      <c r="AV481" s="12"/>
      <c r="AW481" s="12"/>
    </row>
    <row r="482" spans="1:49" x14ac:dyDescent="0.25">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c r="AA482" s="12"/>
      <c r="AB482" s="12"/>
      <c r="AC482" s="12"/>
      <c r="AD482" s="12"/>
      <c r="AE482" s="12"/>
      <c r="AF482" s="12"/>
      <c r="AG482" s="12"/>
      <c r="AH482" s="12"/>
      <c r="AI482" s="12"/>
      <c r="AJ482" s="12"/>
      <c r="AK482" s="12"/>
      <c r="AL482" s="12"/>
      <c r="AM482" s="12"/>
      <c r="AN482" s="12"/>
      <c r="AO482" s="12"/>
      <c r="AP482" s="12"/>
      <c r="AQ482" s="12"/>
      <c r="AR482" s="12"/>
      <c r="AS482" s="12"/>
      <c r="AT482" s="12"/>
      <c r="AU482" s="12"/>
      <c r="AV482" s="12"/>
      <c r="AW482" s="12"/>
    </row>
    <row r="483" spans="1:49" x14ac:dyDescent="0.25">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c r="AA483" s="12"/>
      <c r="AB483" s="12"/>
      <c r="AC483" s="12"/>
      <c r="AD483" s="12"/>
      <c r="AE483" s="12"/>
      <c r="AF483" s="12"/>
      <c r="AG483" s="12"/>
      <c r="AH483" s="12"/>
      <c r="AI483" s="12"/>
      <c r="AJ483" s="12"/>
      <c r="AK483" s="12"/>
      <c r="AL483" s="12"/>
      <c r="AM483" s="12"/>
      <c r="AN483" s="12"/>
      <c r="AO483" s="12"/>
      <c r="AP483" s="12"/>
      <c r="AQ483" s="12"/>
      <c r="AR483" s="12"/>
      <c r="AS483" s="12"/>
      <c r="AT483" s="12"/>
      <c r="AU483" s="12"/>
      <c r="AV483" s="12"/>
      <c r="AW483" s="12"/>
    </row>
    <row r="484" spans="1:49" x14ac:dyDescent="0.25">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c r="AA484" s="12"/>
      <c r="AB484" s="12"/>
      <c r="AC484" s="12"/>
      <c r="AD484" s="12"/>
      <c r="AE484" s="12"/>
      <c r="AF484" s="12"/>
      <c r="AG484" s="12"/>
      <c r="AH484" s="12"/>
      <c r="AI484" s="12"/>
      <c r="AJ484" s="12"/>
      <c r="AK484" s="12"/>
      <c r="AL484" s="12"/>
      <c r="AM484" s="12"/>
      <c r="AN484" s="12"/>
      <c r="AO484" s="12"/>
      <c r="AP484" s="12"/>
      <c r="AQ484" s="12"/>
      <c r="AR484" s="12"/>
      <c r="AS484" s="12"/>
      <c r="AT484" s="12"/>
      <c r="AU484" s="12"/>
      <c r="AV484" s="12"/>
      <c r="AW484" s="12"/>
    </row>
    <row r="485" spans="1:49" x14ac:dyDescent="0.25">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c r="AA485" s="12"/>
      <c r="AB485" s="12"/>
      <c r="AC485" s="12"/>
      <c r="AD485" s="12"/>
      <c r="AE485" s="12"/>
      <c r="AF485" s="12"/>
      <c r="AG485" s="12"/>
      <c r="AH485" s="12"/>
      <c r="AI485" s="12"/>
      <c r="AJ485" s="12"/>
      <c r="AK485" s="12"/>
      <c r="AL485" s="12"/>
      <c r="AM485" s="12"/>
      <c r="AN485" s="12"/>
      <c r="AO485" s="12"/>
      <c r="AP485" s="12"/>
      <c r="AQ485" s="12"/>
      <c r="AR485" s="12"/>
      <c r="AS485" s="12"/>
      <c r="AT485" s="12"/>
      <c r="AU485" s="12"/>
      <c r="AV485" s="12"/>
      <c r="AW485" s="12"/>
    </row>
    <row r="486" spans="1:49" x14ac:dyDescent="0.25">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c r="AA486" s="12"/>
      <c r="AB486" s="12"/>
      <c r="AC486" s="12"/>
      <c r="AD486" s="12"/>
      <c r="AE486" s="12"/>
      <c r="AF486" s="12"/>
      <c r="AG486" s="12"/>
      <c r="AH486" s="12"/>
      <c r="AI486" s="12"/>
      <c r="AJ486" s="12"/>
      <c r="AK486" s="12"/>
      <c r="AL486" s="12"/>
      <c r="AM486" s="12"/>
      <c r="AN486" s="12"/>
      <c r="AO486" s="12"/>
      <c r="AP486" s="12"/>
      <c r="AQ486" s="12"/>
      <c r="AR486" s="12"/>
      <c r="AS486" s="12"/>
      <c r="AT486" s="12"/>
      <c r="AU486" s="12"/>
      <c r="AV486" s="12"/>
      <c r="AW486" s="12"/>
    </row>
    <row r="487" spans="1:49" x14ac:dyDescent="0.25">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c r="AA487" s="12"/>
      <c r="AB487" s="12"/>
      <c r="AC487" s="12"/>
      <c r="AD487" s="12"/>
      <c r="AE487" s="12"/>
      <c r="AF487" s="12"/>
      <c r="AG487" s="12"/>
      <c r="AH487" s="12"/>
      <c r="AI487" s="12"/>
      <c r="AJ487" s="12"/>
      <c r="AK487" s="12"/>
      <c r="AL487" s="12"/>
      <c r="AM487" s="12"/>
      <c r="AN487" s="12"/>
      <c r="AO487" s="12"/>
      <c r="AP487" s="12"/>
      <c r="AQ487" s="12"/>
      <c r="AR487" s="12"/>
      <c r="AS487" s="12"/>
      <c r="AT487" s="12"/>
      <c r="AU487" s="12"/>
      <c r="AV487" s="12"/>
      <c r="AW487" s="12"/>
    </row>
    <row r="488" spans="1:49" x14ac:dyDescent="0.25">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c r="AA488" s="12"/>
      <c r="AB488" s="12"/>
      <c r="AC488" s="12"/>
      <c r="AD488" s="12"/>
      <c r="AE488" s="12"/>
      <c r="AF488" s="12"/>
      <c r="AG488" s="12"/>
      <c r="AH488" s="12"/>
      <c r="AI488" s="12"/>
      <c r="AJ488" s="12"/>
      <c r="AK488" s="12"/>
      <c r="AL488" s="12"/>
      <c r="AM488" s="12"/>
      <c r="AN488" s="12"/>
      <c r="AO488" s="12"/>
      <c r="AP488" s="12"/>
      <c r="AQ488" s="12"/>
      <c r="AR488" s="12"/>
      <c r="AS488" s="12"/>
      <c r="AT488" s="12"/>
      <c r="AU488" s="12"/>
      <c r="AV488" s="12"/>
      <c r="AW488" s="12"/>
    </row>
    <row r="489" spans="1:49" x14ac:dyDescent="0.25">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c r="AA489" s="12"/>
      <c r="AB489" s="12"/>
      <c r="AC489" s="12"/>
      <c r="AD489" s="12"/>
      <c r="AE489" s="12"/>
      <c r="AF489" s="12"/>
      <c r="AG489" s="12"/>
      <c r="AH489" s="12"/>
      <c r="AI489" s="12"/>
      <c r="AJ489" s="12"/>
      <c r="AK489" s="12"/>
      <c r="AL489" s="12"/>
      <c r="AM489" s="12"/>
      <c r="AN489" s="12"/>
      <c r="AO489" s="12"/>
      <c r="AP489" s="12"/>
      <c r="AQ489" s="12"/>
      <c r="AR489" s="12"/>
      <c r="AS489" s="12"/>
      <c r="AT489" s="12"/>
      <c r="AU489" s="12"/>
      <c r="AV489" s="12"/>
      <c r="AW489" s="12"/>
    </row>
    <row r="490" spans="1:49" x14ac:dyDescent="0.25">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c r="AA490" s="12"/>
      <c r="AB490" s="12"/>
      <c r="AC490" s="12"/>
      <c r="AD490" s="12"/>
      <c r="AE490" s="12"/>
      <c r="AF490" s="12"/>
      <c r="AG490" s="12"/>
      <c r="AH490" s="12"/>
      <c r="AI490" s="12"/>
      <c r="AJ490" s="12"/>
      <c r="AK490" s="12"/>
      <c r="AL490" s="12"/>
      <c r="AM490" s="12"/>
      <c r="AN490" s="12"/>
      <c r="AO490" s="12"/>
      <c r="AP490" s="12"/>
      <c r="AQ490" s="12"/>
      <c r="AR490" s="12"/>
      <c r="AS490" s="12"/>
      <c r="AT490" s="12"/>
      <c r="AU490" s="12"/>
      <c r="AV490" s="12"/>
      <c r="AW490" s="12"/>
    </row>
    <row r="491" spans="1:49" x14ac:dyDescent="0.25">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c r="AA491" s="12"/>
      <c r="AB491" s="12"/>
      <c r="AC491" s="12"/>
      <c r="AD491" s="12"/>
      <c r="AE491" s="12"/>
      <c r="AF491" s="12"/>
      <c r="AG491" s="12"/>
      <c r="AH491" s="12"/>
      <c r="AI491" s="12"/>
      <c r="AJ491" s="12"/>
      <c r="AK491" s="12"/>
      <c r="AL491" s="12"/>
      <c r="AM491" s="12"/>
      <c r="AN491" s="12"/>
      <c r="AO491" s="12"/>
      <c r="AP491" s="12"/>
      <c r="AQ491" s="12"/>
      <c r="AR491" s="12"/>
      <c r="AS491" s="12"/>
      <c r="AT491" s="12"/>
      <c r="AU491" s="12"/>
      <c r="AV491" s="12"/>
      <c r="AW491" s="12"/>
    </row>
    <row r="492" spans="1:49" x14ac:dyDescent="0.25">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c r="AA492" s="12"/>
      <c r="AB492" s="12"/>
      <c r="AC492" s="12"/>
      <c r="AD492" s="12"/>
      <c r="AE492" s="12"/>
      <c r="AF492" s="12"/>
      <c r="AG492" s="12"/>
      <c r="AH492" s="12"/>
      <c r="AI492" s="12"/>
      <c r="AJ492" s="12"/>
      <c r="AK492" s="12"/>
      <c r="AL492" s="12"/>
      <c r="AM492" s="12"/>
      <c r="AN492" s="12"/>
      <c r="AO492" s="12"/>
      <c r="AP492" s="12"/>
      <c r="AQ492" s="12"/>
      <c r="AR492" s="12"/>
      <c r="AS492" s="12"/>
      <c r="AT492" s="12"/>
      <c r="AU492" s="12"/>
      <c r="AV492" s="12"/>
      <c r="AW492" s="12"/>
    </row>
    <row r="493" spans="1:49" x14ac:dyDescent="0.25">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c r="AA493" s="12"/>
      <c r="AB493" s="12"/>
      <c r="AC493" s="12"/>
      <c r="AD493" s="12"/>
      <c r="AE493" s="12"/>
      <c r="AF493" s="12"/>
      <c r="AG493" s="12"/>
      <c r="AH493" s="12"/>
      <c r="AI493" s="12"/>
      <c r="AJ493" s="12"/>
      <c r="AK493" s="12"/>
      <c r="AL493" s="12"/>
      <c r="AM493" s="12"/>
      <c r="AN493" s="12"/>
      <c r="AO493" s="12"/>
      <c r="AP493" s="12"/>
      <c r="AQ493" s="12"/>
      <c r="AR493" s="12"/>
      <c r="AS493" s="12"/>
      <c r="AT493" s="12"/>
      <c r="AU493" s="12"/>
      <c r="AV493" s="12"/>
      <c r="AW493" s="12"/>
    </row>
    <row r="494" spans="1:49" x14ac:dyDescent="0.25">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c r="AA494" s="12"/>
      <c r="AB494" s="12"/>
      <c r="AC494" s="12"/>
      <c r="AD494" s="12"/>
      <c r="AE494" s="12"/>
      <c r="AF494" s="12"/>
      <c r="AG494" s="12"/>
      <c r="AH494" s="12"/>
      <c r="AI494" s="12"/>
      <c r="AJ494" s="12"/>
      <c r="AK494" s="12"/>
      <c r="AL494" s="12"/>
      <c r="AM494" s="12"/>
      <c r="AN494" s="12"/>
      <c r="AO494" s="12"/>
      <c r="AP494" s="12"/>
      <c r="AQ494" s="12"/>
      <c r="AR494" s="12"/>
      <c r="AS494" s="12"/>
      <c r="AT494" s="12"/>
      <c r="AU494" s="12"/>
      <c r="AV494" s="12"/>
      <c r="AW494" s="12"/>
    </row>
    <row r="495" spans="1:49" x14ac:dyDescent="0.25">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c r="AA495" s="12"/>
      <c r="AB495" s="12"/>
      <c r="AC495" s="12"/>
      <c r="AD495" s="12"/>
      <c r="AE495" s="12"/>
      <c r="AF495" s="12"/>
      <c r="AG495" s="12"/>
      <c r="AH495" s="12"/>
      <c r="AI495" s="12"/>
      <c r="AJ495" s="12"/>
      <c r="AK495" s="12"/>
      <c r="AL495" s="12"/>
      <c r="AM495" s="12"/>
      <c r="AN495" s="12"/>
      <c r="AO495" s="12"/>
      <c r="AP495" s="12"/>
      <c r="AQ495" s="12"/>
      <c r="AR495" s="12"/>
      <c r="AS495" s="12"/>
      <c r="AT495" s="12"/>
      <c r="AU495" s="12"/>
      <c r="AV495" s="12"/>
      <c r="AW495" s="12"/>
    </row>
    <row r="496" spans="1:49" x14ac:dyDescent="0.25">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c r="AA496" s="12"/>
      <c r="AB496" s="12"/>
      <c r="AC496" s="12"/>
      <c r="AD496" s="12"/>
      <c r="AE496" s="12"/>
      <c r="AF496" s="12"/>
      <c r="AG496" s="12"/>
      <c r="AH496" s="12"/>
      <c r="AI496" s="12"/>
      <c r="AJ496" s="12"/>
      <c r="AK496" s="12"/>
      <c r="AL496" s="12"/>
      <c r="AM496" s="12"/>
      <c r="AN496" s="12"/>
      <c r="AO496" s="12"/>
      <c r="AP496" s="12"/>
      <c r="AQ496" s="12"/>
      <c r="AR496" s="12"/>
      <c r="AS496" s="12"/>
      <c r="AT496" s="12"/>
      <c r="AU496" s="12"/>
      <c r="AV496" s="12"/>
      <c r="AW496" s="12"/>
    </row>
    <row r="497" spans="1:49" x14ac:dyDescent="0.25">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c r="AA497" s="12"/>
      <c r="AB497" s="12"/>
      <c r="AC497" s="12"/>
      <c r="AD497" s="12"/>
      <c r="AE497" s="12"/>
      <c r="AF497" s="12"/>
      <c r="AG497" s="12"/>
      <c r="AH497" s="12"/>
      <c r="AI497" s="12"/>
      <c r="AJ497" s="12"/>
      <c r="AK497" s="12"/>
      <c r="AL497" s="12"/>
      <c r="AM497" s="12"/>
      <c r="AN497" s="12"/>
      <c r="AO497" s="12"/>
      <c r="AP497" s="12"/>
      <c r="AQ497" s="12"/>
      <c r="AR497" s="12"/>
      <c r="AS497" s="12"/>
      <c r="AT497" s="12"/>
      <c r="AU497" s="12"/>
      <c r="AV497" s="12"/>
      <c r="AW497" s="12"/>
    </row>
    <row r="498" spans="1:49" x14ac:dyDescent="0.25">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c r="AA498" s="12"/>
      <c r="AB498" s="12"/>
      <c r="AC498" s="12"/>
      <c r="AD498" s="12"/>
      <c r="AE498" s="12"/>
      <c r="AF498" s="12"/>
      <c r="AG498" s="12"/>
      <c r="AH498" s="12"/>
      <c r="AI498" s="12"/>
      <c r="AJ498" s="12"/>
      <c r="AK498" s="12"/>
      <c r="AL498" s="12"/>
      <c r="AM498" s="12"/>
      <c r="AN498" s="12"/>
      <c r="AO498" s="12"/>
      <c r="AP498" s="12"/>
      <c r="AQ498" s="12"/>
      <c r="AR498" s="12"/>
      <c r="AS498" s="12"/>
      <c r="AT498" s="12"/>
      <c r="AU498" s="12"/>
      <c r="AV498" s="12"/>
      <c r="AW498" s="12"/>
    </row>
    <row r="499" spans="1:49" x14ac:dyDescent="0.25">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c r="AA499" s="12"/>
      <c r="AB499" s="12"/>
      <c r="AC499" s="12"/>
      <c r="AD499" s="12"/>
      <c r="AE499" s="12"/>
      <c r="AF499" s="12"/>
      <c r="AG499" s="12"/>
      <c r="AH499" s="12"/>
      <c r="AI499" s="12"/>
      <c r="AJ499" s="12"/>
      <c r="AK499" s="12"/>
      <c r="AL499" s="12"/>
      <c r="AM499" s="12"/>
      <c r="AN499" s="12"/>
      <c r="AO499" s="12"/>
      <c r="AP499" s="12"/>
      <c r="AQ499" s="12"/>
      <c r="AR499" s="12"/>
      <c r="AS499" s="12"/>
      <c r="AT499" s="12"/>
      <c r="AU499" s="12"/>
      <c r="AV499" s="12"/>
      <c r="AW499" s="12"/>
    </row>
    <row r="500" spans="1:49" x14ac:dyDescent="0.25">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c r="AA500" s="12"/>
      <c r="AB500" s="12"/>
      <c r="AC500" s="12"/>
      <c r="AD500" s="12"/>
      <c r="AE500" s="12"/>
      <c r="AF500" s="12"/>
      <c r="AG500" s="12"/>
      <c r="AH500" s="12"/>
      <c r="AI500" s="12"/>
      <c r="AJ500" s="12"/>
      <c r="AK500" s="12"/>
      <c r="AL500" s="12"/>
      <c r="AM500" s="12"/>
      <c r="AN500" s="12"/>
      <c r="AO500" s="12"/>
      <c r="AP500" s="12"/>
      <c r="AQ500" s="12"/>
      <c r="AR500" s="12"/>
      <c r="AS500" s="12"/>
      <c r="AT500" s="12"/>
      <c r="AU500" s="12"/>
      <c r="AV500" s="12"/>
      <c r="AW500" s="12"/>
    </row>
    <row r="501" spans="1:49" x14ac:dyDescent="0.25">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c r="AA501" s="12"/>
      <c r="AB501" s="12"/>
      <c r="AC501" s="12"/>
      <c r="AD501" s="12"/>
      <c r="AE501" s="12"/>
      <c r="AF501" s="12"/>
      <c r="AG501" s="12"/>
      <c r="AH501" s="12"/>
      <c r="AI501" s="12"/>
      <c r="AJ501" s="12"/>
      <c r="AK501" s="12"/>
      <c r="AL501" s="12"/>
      <c r="AM501" s="12"/>
      <c r="AN501" s="12"/>
      <c r="AO501" s="12"/>
      <c r="AP501" s="12"/>
      <c r="AQ501" s="12"/>
      <c r="AR501" s="12"/>
      <c r="AS501" s="12"/>
      <c r="AT501" s="12"/>
      <c r="AU501" s="12"/>
      <c r="AV501" s="12"/>
      <c r="AW501" s="12"/>
    </row>
    <row r="502" spans="1:49" x14ac:dyDescent="0.25">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c r="AA502" s="12"/>
      <c r="AB502" s="12"/>
      <c r="AC502" s="12"/>
      <c r="AD502" s="12"/>
      <c r="AE502" s="12"/>
      <c r="AF502" s="12"/>
      <c r="AG502" s="12"/>
      <c r="AH502" s="12"/>
      <c r="AI502" s="12"/>
      <c r="AJ502" s="12"/>
      <c r="AK502" s="12"/>
      <c r="AL502" s="12"/>
      <c r="AM502" s="12"/>
      <c r="AN502" s="12"/>
      <c r="AO502" s="12"/>
      <c r="AP502" s="12"/>
      <c r="AQ502" s="12"/>
      <c r="AR502" s="12"/>
      <c r="AS502" s="12"/>
      <c r="AT502" s="12"/>
      <c r="AU502" s="12"/>
      <c r="AV502" s="12"/>
      <c r="AW502" s="12"/>
    </row>
    <row r="503" spans="1:49" x14ac:dyDescent="0.25">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c r="AA503" s="12"/>
      <c r="AB503" s="12"/>
      <c r="AC503" s="12"/>
      <c r="AD503" s="12"/>
      <c r="AE503" s="12"/>
      <c r="AF503" s="12"/>
      <c r="AG503" s="12"/>
      <c r="AH503" s="12"/>
      <c r="AI503" s="12"/>
      <c r="AJ503" s="12"/>
      <c r="AK503" s="12"/>
      <c r="AL503" s="12"/>
      <c r="AM503" s="12"/>
      <c r="AN503" s="12"/>
      <c r="AO503" s="12"/>
      <c r="AP503" s="12"/>
      <c r="AQ503" s="12"/>
      <c r="AR503" s="12"/>
      <c r="AS503" s="12"/>
      <c r="AT503" s="12"/>
      <c r="AU503" s="12"/>
      <c r="AV503" s="12"/>
      <c r="AW503" s="12"/>
    </row>
    <row r="504" spans="1:49" x14ac:dyDescent="0.25">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c r="AA504" s="12"/>
      <c r="AB504" s="12"/>
      <c r="AC504" s="12"/>
      <c r="AD504" s="12"/>
      <c r="AE504" s="12"/>
      <c r="AF504" s="12"/>
      <c r="AG504" s="12"/>
      <c r="AH504" s="12"/>
      <c r="AI504" s="12"/>
      <c r="AJ504" s="12"/>
      <c r="AK504" s="12"/>
      <c r="AL504" s="12"/>
      <c r="AM504" s="12"/>
      <c r="AN504" s="12"/>
      <c r="AO504" s="12"/>
      <c r="AP504" s="12"/>
      <c r="AQ504" s="12"/>
      <c r="AR504" s="12"/>
      <c r="AS504" s="12"/>
      <c r="AT504" s="12"/>
      <c r="AU504" s="12"/>
      <c r="AV504" s="12"/>
      <c r="AW504" s="12"/>
    </row>
    <row r="505" spans="1:49" x14ac:dyDescent="0.25">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c r="AA505" s="12"/>
      <c r="AB505" s="12"/>
      <c r="AC505" s="12"/>
      <c r="AD505" s="12"/>
      <c r="AE505" s="12"/>
      <c r="AF505" s="12"/>
      <c r="AG505" s="12"/>
      <c r="AH505" s="12"/>
      <c r="AI505" s="12"/>
      <c r="AJ505" s="12"/>
      <c r="AK505" s="12"/>
      <c r="AL505" s="12"/>
      <c r="AM505" s="12"/>
      <c r="AN505" s="12"/>
      <c r="AO505" s="12"/>
      <c r="AP505" s="12"/>
      <c r="AQ505" s="12"/>
      <c r="AR505" s="12"/>
      <c r="AS505" s="12"/>
      <c r="AT505" s="12"/>
      <c r="AU505" s="12"/>
      <c r="AV505" s="12"/>
      <c r="AW505" s="12"/>
    </row>
    <row r="506" spans="1:49" x14ac:dyDescent="0.25">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c r="AA506" s="12"/>
      <c r="AB506" s="12"/>
      <c r="AC506" s="12"/>
      <c r="AD506" s="12"/>
      <c r="AE506" s="12"/>
      <c r="AF506" s="12"/>
      <c r="AG506" s="12"/>
      <c r="AH506" s="12"/>
      <c r="AI506" s="12"/>
      <c r="AJ506" s="12"/>
      <c r="AK506" s="12"/>
      <c r="AL506" s="12"/>
      <c r="AM506" s="12"/>
      <c r="AN506" s="12"/>
      <c r="AO506" s="12"/>
      <c r="AP506" s="12"/>
      <c r="AQ506" s="12"/>
      <c r="AR506" s="12"/>
      <c r="AS506" s="12"/>
      <c r="AT506" s="12"/>
      <c r="AU506" s="12"/>
      <c r="AV506" s="12"/>
      <c r="AW506" s="12"/>
    </row>
    <row r="507" spans="1:49" x14ac:dyDescent="0.25">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c r="AA507" s="12"/>
      <c r="AB507" s="12"/>
      <c r="AC507" s="12"/>
      <c r="AD507" s="12"/>
      <c r="AE507" s="12"/>
      <c r="AF507" s="12"/>
      <c r="AG507" s="12"/>
      <c r="AH507" s="12"/>
      <c r="AI507" s="12"/>
      <c r="AJ507" s="12"/>
      <c r="AK507" s="12"/>
      <c r="AL507" s="12"/>
      <c r="AM507" s="12"/>
      <c r="AN507" s="12"/>
      <c r="AO507" s="12"/>
      <c r="AP507" s="12"/>
      <c r="AQ507" s="12"/>
      <c r="AR507" s="12"/>
      <c r="AS507" s="12"/>
      <c r="AT507" s="12"/>
      <c r="AU507" s="12"/>
      <c r="AV507" s="12"/>
      <c r="AW507" s="12"/>
    </row>
    <row r="508" spans="1:49" x14ac:dyDescent="0.25">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c r="AA508" s="12"/>
      <c r="AB508" s="12"/>
      <c r="AC508" s="12"/>
      <c r="AD508" s="12"/>
      <c r="AE508" s="12"/>
      <c r="AF508" s="12"/>
      <c r="AG508" s="12"/>
      <c r="AH508" s="12"/>
      <c r="AI508" s="12"/>
      <c r="AJ508" s="12"/>
      <c r="AK508" s="12"/>
      <c r="AL508" s="12"/>
      <c r="AM508" s="12"/>
      <c r="AN508" s="12"/>
      <c r="AO508" s="12"/>
      <c r="AP508" s="12"/>
      <c r="AQ508" s="12"/>
      <c r="AR508" s="12"/>
      <c r="AS508" s="12"/>
      <c r="AT508" s="12"/>
      <c r="AU508" s="12"/>
      <c r="AV508" s="12"/>
      <c r="AW508" s="12"/>
    </row>
    <row r="509" spans="1:49" x14ac:dyDescent="0.25">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c r="AA509" s="12"/>
      <c r="AB509" s="12"/>
      <c r="AC509" s="12"/>
      <c r="AD509" s="12"/>
      <c r="AE509" s="12"/>
      <c r="AF509" s="12"/>
      <c r="AG509" s="12"/>
      <c r="AH509" s="12"/>
      <c r="AI509" s="12"/>
      <c r="AJ509" s="12"/>
      <c r="AK509" s="12"/>
      <c r="AL509" s="12"/>
      <c r="AM509" s="12"/>
      <c r="AN509" s="12"/>
      <c r="AO509" s="12"/>
      <c r="AP509" s="12"/>
      <c r="AQ509" s="12"/>
      <c r="AR509" s="12"/>
      <c r="AS509" s="12"/>
      <c r="AT509" s="12"/>
      <c r="AU509" s="12"/>
      <c r="AV509" s="12"/>
      <c r="AW509" s="12"/>
    </row>
    <row r="510" spans="1:49" x14ac:dyDescent="0.25">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c r="AA510" s="12"/>
      <c r="AB510" s="12"/>
      <c r="AC510" s="12"/>
      <c r="AD510" s="12"/>
      <c r="AE510" s="12"/>
      <c r="AF510" s="12"/>
      <c r="AG510" s="12"/>
      <c r="AH510" s="12"/>
      <c r="AI510" s="12"/>
      <c r="AJ510" s="12"/>
      <c r="AK510" s="12"/>
      <c r="AL510" s="12"/>
      <c r="AM510" s="12"/>
      <c r="AN510" s="12"/>
      <c r="AO510" s="12"/>
      <c r="AP510" s="12"/>
      <c r="AQ510" s="12"/>
      <c r="AR510" s="12"/>
      <c r="AS510" s="12"/>
      <c r="AT510" s="12"/>
      <c r="AU510" s="12"/>
      <c r="AV510" s="12"/>
      <c r="AW510" s="12"/>
    </row>
    <row r="511" spans="1:49" x14ac:dyDescent="0.25">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c r="AA511" s="12"/>
      <c r="AB511" s="12"/>
      <c r="AC511" s="12"/>
      <c r="AD511" s="12"/>
      <c r="AE511" s="12"/>
      <c r="AF511" s="12"/>
      <c r="AG511" s="12"/>
      <c r="AH511" s="12"/>
      <c r="AI511" s="12"/>
      <c r="AJ511" s="12"/>
      <c r="AK511" s="12"/>
      <c r="AL511" s="12"/>
      <c r="AM511" s="12"/>
      <c r="AN511" s="12"/>
      <c r="AO511" s="12"/>
      <c r="AP511" s="12"/>
      <c r="AQ511" s="12"/>
      <c r="AR511" s="12"/>
      <c r="AS511" s="12"/>
      <c r="AT511" s="12"/>
      <c r="AU511" s="12"/>
      <c r="AV511" s="12"/>
      <c r="AW511" s="12"/>
    </row>
    <row r="512" spans="1:49" x14ac:dyDescent="0.25">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c r="AA512" s="12"/>
      <c r="AB512" s="12"/>
      <c r="AC512" s="12"/>
      <c r="AD512" s="12"/>
      <c r="AE512" s="12"/>
      <c r="AF512" s="12"/>
      <c r="AG512" s="12"/>
      <c r="AH512" s="12"/>
      <c r="AI512" s="12"/>
      <c r="AJ512" s="12"/>
      <c r="AK512" s="12"/>
      <c r="AL512" s="12"/>
      <c r="AM512" s="12"/>
      <c r="AN512" s="12"/>
      <c r="AO512" s="12"/>
      <c r="AP512" s="12"/>
      <c r="AQ512" s="12"/>
      <c r="AR512" s="12"/>
      <c r="AS512" s="12"/>
      <c r="AT512" s="12"/>
      <c r="AU512" s="12"/>
      <c r="AV512" s="12"/>
      <c r="AW512" s="12"/>
    </row>
    <row r="513" spans="1:49" x14ac:dyDescent="0.25">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c r="AA513" s="12"/>
      <c r="AB513" s="12"/>
      <c r="AC513" s="12"/>
      <c r="AD513" s="12"/>
      <c r="AE513" s="12"/>
      <c r="AF513" s="12"/>
      <c r="AG513" s="12"/>
      <c r="AH513" s="12"/>
      <c r="AI513" s="12"/>
      <c r="AJ513" s="12"/>
      <c r="AK513" s="12"/>
      <c r="AL513" s="12"/>
      <c r="AM513" s="12"/>
      <c r="AN513" s="12"/>
      <c r="AO513" s="12"/>
      <c r="AP513" s="12"/>
      <c r="AQ513" s="12"/>
      <c r="AR513" s="12"/>
      <c r="AS513" s="12"/>
      <c r="AT513" s="12"/>
      <c r="AU513" s="12"/>
      <c r="AV513" s="12"/>
      <c r="AW513" s="12"/>
    </row>
    <row r="514" spans="1:49" x14ac:dyDescent="0.25">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c r="AA514" s="12"/>
      <c r="AB514" s="12"/>
      <c r="AC514" s="12"/>
      <c r="AD514" s="12"/>
      <c r="AE514" s="12"/>
      <c r="AF514" s="12"/>
      <c r="AG514" s="12"/>
      <c r="AH514" s="12"/>
      <c r="AI514" s="12"/>
      <c r="AJ514" s="12"/>
      <c r="AK514" s="12"/>
      <c r="AL514" s="12"/>
      <c r="AM514" s="12"/>
      <c r="AN514" s="12"/>
      <c r="AO514" s="12"/>
      <c r="AP514" s="12"/>
      <c r="AQ514" s="12"/>
      <c r="AR514" s="12"/>
      <c r="AS514" s="12"/>
      <c r="AT514" s="12"/>
      <c r="AU514" s="12"/>
      <c r="AV514" s="12"/>
      <c r="AW514" s="12"/>
    </row>
    <row r="515" spans="1:49" x14ac:dyDescent="0.25">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c r="AA515" s="12"/>
      <c r="AB515" s="12"/>
      <c r="AC515" s="12"/>
      <c r="AD515" s="12"/>
      <c r="AE515" s="12"/>
      <c r="AF515" s="12"/>
      <c r="AG515" s="12"/>
      <c r="AH515" s="12"/>
      <c r="AI515" s="12"/>
      <c r="AJ515" s="12"/>
      <c r="AK515" s="12"/>
      <c r="AL515" s="12"/>
      <c r="AM515" s="12"/>
      <c r="AN515" s="12"/>
      <c r="AO515" s="12"/>
      <c r="AP515" s="12"/>
      <c r="AQ515" s="12"/>
      <c r="AR515" s="12"/>
      <c r="AS515" s="12"/>
      <c r="AT515" s="12"/>
      <c r="AU515" s="12"/>
      <c r="AV515" s="12"/>
      <c r="AW515" s="12"/>
    </row>
    <row r="516" spans="1:49" x14ac:dyDescent="0.25">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c r="AA516" s="12"/>
      <c r="AB516" s="12"/>
      <c r="AC516" s="12"/>
      <c r="AD516" s="12"/>
      <c r="AE516" s="12"/>
      <c r="AF516" s="12"/>
      <c r="AG516" s="12"/>
      <c r="AH516" s="12"/>
      <c r="AI516" s="12"/>
      <c r="AJ516" s="12"/>
      <c r="AK516" s="12"/>
      <c r="AL516" s="12"/>
      <c r="AM516" s="12"/>
      <c r="AN516" s="12"/>
      <c r="AO516" s="12"/>
      <c r="AP516" s="12"/>
      <c r="AQ516" s="12"/>
      <c r="AR516" s="12"/>
      <c r="AS516" s="12"/>
      <c r="AT516" s="12"/>
      <c r="AU516" s="12"/>
      <c r="AV516" s="12"/>
      <c r="AW516" s="12"/>
    </row>
    <row r="517" spans="1:49" x14ac:dyDescent="0.25">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c r="AA517" s="12"/>
      <c r="AB517" s="12"/>
      <c r="AC517" s="12"/>
      <c r="AD517" s="12"/>
      <c r="AE517" s="12"/>
      <c r="AF517" s="12"/>
      <c r="AG517" s="12"/>
      <c r="AH517" s="12"/>
      <c r="AI517" s="12"/>
      <c r="AJ517" s="12"/>
      <c r="AK517" s="12"/>
      <c r="AL517" s="12"/>
      <c r="AM517" s="12"/>
      <c r="AN517" s="12"/>
      <c r="AO517" s="12"/>
      <c r="AP517" s="12"/>
      <c r="AQ517" s="12"/>
      <c r="AR517" s="12"/>
      <c r="AS517" s="12"/>
      <c r="AT517" s="12"/>
      <c r="AU517" s="12"/>
      <c r="AV517" s="12"/>
      <c r="AW517" s="12"/>
    </row>
    <row r="518" spans="1:49" x14ac:dyDescent="0.25">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c r="AA518" s="12"/>
      <c r="AB518" s="12"/>
      <c r="AC518" s="12"/>
      <c r="AD518" s="12"/>
      <c r="AE518" s="12"/>
      <c r="AF518" s="12"/>
      <c r="AG518" s="12"/>
      <c r="AH518" s="12"/>
      <c r="AI518" s="12"/>
      <c r="AJ518" s="12"/>
      <c r="AK518" s="12"/>
      <c r="AL518" s="12"/>
      <c r="AM518" s="12"/>
      <c r="AN518" s="12"/>
      <c r="AO518" s="12"/>
      <c r="AP518" s="12"/>
      <c r="AQ518" s="12"/>
      <c r="AR518" s="12"/>
      <c r="AS518" s="12"/>
      <c r="AT518" s="12"/>
      <c r="AU518" s="12"/>
      <c r="AV518" s="12"/>
      <c r="AW518" s="12"/>
    </row>
    <row r="519" spans="1:49" x14ac:dyDescent="0.25">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c r="AA519" s="12"/>
      <c r="AB519" s="12"/>
      <c r="AC519" s="12"/>
      <c r="AD519" s="12"/>
      <c r="AE519" s="12"/>
      <c r="AF519" s="12"/>
      <c r="AG519" s="12"/>
      <c r="AH519" s="12"/>
      <c r="AI519" s="12"/>
      <c r="AJ519" s="12"/>
      <c r="AK519" s="12"/>
      <c r="AL519" s="12"/>
      <c r="AM519" s="12"/>
      <c r="AN519" s="12"/>
      <c r="AO519" s="12"/>
      <c r="AP519" s="12"/>
      <c r="AQ519" s="12"/>
      <c r="AR519" s="12"/>
      <c r="AS519" s="12"/>
      <c r="AT519" s="12"/>
      <c r="AU519" s="12"/>
      <c r="AV519" s="12"/>
      <c r="AW519" s="12"/>
    </row>
    <row r="520" spans="1:49" x14ac:dyDescent="0.25">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c r="AA520" s="12"/>
      <c r="AB520" s="12"/>
      <c r="AC520" s="12"/>
      <c r="AD520" s="12"/>
      <c r="AE520" s="12"/>
      <c r="AF520" s="12"/>
      <c r="AG520" s="12"/>
      <c r="AH520" s="12"/>
      <c r="AI520" s="12"/>
      <c r="AJ520" s="12"/>
      <c r="AK520" s="12"/>
      <c r="AL520" s="12"/>
      <c r="AM520" s="12"/>
      <c r="AN520" s="12"/>
      <c r="AO520" s="12"/>
      <c r="AP520" s="12"/>
      <c r="AQ520" s="12"/>
      <c r="AR520" s="12"/>
      <c r="AS520" s="12"/>
      <c r="AT520" s="12"/>
      <c r="AU520" s="12"/>
      <c r="AV520" s="12"/>
      <c r="AW520" s="12"/>
    </row>
    <row r="521" spans="1:49" x14ac:dyDescent="0.25">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c r="AA521" s="12"/>
      <c r="AB521" s="12"/>
      <c r="AC521" s="12"/>
      <c r="AD521" s="12"/>
      <c r="AE521" s="12"/>
      <c r="AF521" s="12"/>
      <c r="AG521" s="12"/>
      <c r="AH521" s="12"/>
      <c r="AI521" s="12"/>
      <c r="AJ521" s="12"/>
      <c r="AK521" s="12"/>
      <c r="AL521" s="12"/>
      <c r="AM521" s="12"/>
      <c r="AN521" s="12"/>
      <c r="AO521" s="12"/>
      <c r="AP521" s="12"/>
      <c r="AQ521" s="12"/>
      <c r="AR521" s="12"/>
      <c r="AS521" s="12"/>
      <c r="AT521" s="12"/>
      <c r="AU521" s="12"/>
      <c r="AV521" s="12"/>
      <c r="AW521" s="12"/>
    </row>
    <row r="522" spans="1:49" x14ac:dyDescent="0.25">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c r="AA522" s="12"/>
      <c r="AB522" s="12"/>
      <c r="AC522" s="12"/>
      <c r="AD522" s="12"/>
      <c r="AE522" s="12"/>
      <c r="AF522" s="12"/>
      <c r="AG522" s="12"/>
      <c r="AH522" s="12"/>
      <c r="AI522" s="12"/>
      <c r="AJ522" s="12"/>
      <c r="AK522" s="12"/>
      <c r="AL522" s="12"/>
      <c r="AM522" s="12"/>
      <c r="AN522" s="12"/>
      <c r="AO522" s="12"/>
      <c r="AP522" s="12"/>
      <c r="AQ522" s="12"/>
      <c r="AR522" s="12"/>
      <c r="AS522" s="12"/>
      <c r="AT522" s="12"/>
      <c r="AU522" s="12"/>
      <c r="AV522" s="12"/>
      <c r="AW522" s="12"/>
    </row>
    <row r="523" spans="1:49" x14ac:dyDescent="0.25">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c r="AA523" s="12"/>
      <c r="AB523" s="12"/>
      <c r="AC523" s="12"/>
      <c r="AD523" s="12"/>
      <c r="AE523" s="12"/>
      <c r="AF523" s="12"/>
      <c r="AG523" s="12"/>
      <c r="AH523" s="12"/>
      <c r="AI523" s="12"/>
      <c r="AJ523" s="12"/>
      <c r="AK523" s="12"/>
      <c r="AL523" s="12"/>
      <c r="AM523" s="12"/>
      <c r="AN523" s="12"/>
      <c r="AO523" s="12"/>
      <c r="AP523" s="12"/>
      <c r="AQ523" s="12"/>
      <c r="AR523" s="12"/>
      <c r="AS523" s="12"/>
      <c r="AT523" s="12"/>
      <c r="AU523" s="12"/>
      <c r="AV523" s="12"/>
      <c r="AW523" s="12"/>
    </row>
    <row r="524" spans="1:49" x14ac:dyDescent="0.25">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c r="AA524" s="12"/>
      <c r="AB524" s="12"/>
      <c r="AC524" s="12"/>
      <c r="AD524" s="12"/>
      <c r="AE524" s="12"/>
      <c r="AF524" s="12"/>
      <c r="AG524" s="12"/>
      <c r="AH524" s="12"/>
      <c r="AI524" s="12"/>
      <c r="AJ524" s="12"/>
      <c r="AK524" s="12"/>
      <c r="AL524" s="12"/>
      <c r="AM524" s="12"/>
      <c r="AN524" s="12"/>
      <c r="AO524" s="12"/>
      <c r="AP524" s="12"/>
      <c r="AQ524" s="12"/>
      <c r="AR524" s="12"/>
      <c r="AS524" s="12"/>
      <c r="AT524" s="12"/>
      <c r="AU524" s="12"/>
      <c r="AV524" s="12"/>
      <c r="AW524" s="12"/>
    </row>
    <row r="525" spans="1:49" x14ac:dyDescent="0.25">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c r="AA525" s="12"/>
      <c r="AB525" s="12"/>
      <c r="AC525" s="12"/>
      <c r="AD525" s="12"/>
      <c r="AE525" s="12"/>
      <c r="AF525" s="12"/>
      <c r="AG525" s="12"/>
      <c r="AH525" s="12"/>
      <c r="AI525" s="12"/>
      <c r="AJ525" s="12"/>
      <c r="AK525" s="12"/>
      <c r="AL525" s="12"/>
      <c r="AM525" s="12"/>
      <c r="AN525" s="12"/>
      <c r="AO525" s="12"/>
      <c r="AP525" s="12"/>
      <c r="AQ525" s="12"/>
      <c r="AR525" s="12"/>
      <c r="AS525" s="12"/>
      <c r="AT525" s="12"/>
      <c r="AU525" s="12"/>
      <c r="AV525" s="12"/>
      <c r="AW525" s="12"/>
    </row>
    <row r="526" spans="1:49" x14ac:dyDescent="0.25">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c r="AA526" s="12"/>
      <c r="AB526" s="12"/>
      <c r="AC526" s="12"/>
      <c r="AD526" s="12"/>
      <c r="AE526" s="12"/>
      <c r="AF526" s="12"/>
      <c r="AG526" s="12"/>
      <c r="AH526" s="12"/>
      <c r="AI526" s="12"/>
      <c r="AJ526" s="12"/>
      <c r="AK526" s="12"/>
      <c r="AL526" s="12"/>
      <c r="AM526" s="12"/>
      <c r="AN526" s="12"/>
      <c r="AO526" s="12"/>
      <c r="AP526" s="12"/>
      <c r="AQ526" s="12"/>
      <c r="AR526" s="12"/>
      <c r="AS526" s="12"/>
      <c r="AT526" s="12"/>
      <c r="AU526" s="12"/>
      <c r="AV526" s="12"/>
      <c r="AW526" s="12"/>
    </row>
    <row r="527" spans="1:49" x14ac:dyDescent="0.25">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c r="AA527" s="12"/>
      <c r="AB527" s="12"/>
      <c r="AC527" s="12"/>
      <c r="AD527" s="12"/>
      <c r="AE527" s="12"/>
      <c r="AF527" s="12"/>
      <c r="AG527" s="12"/>
      <c r="AH527" s="12"/>
      <c r="AI527" s="12"/>
      <c r="AJ527" s="12"/>
      <c r="AK527" s="12"/>
      <c r="AL527" s="12"/>
      <c r="AM527" s="12"/>
      <c r="AN527" s="12"/>
      <c r="AO527" s="12"/>
      <c r="AP527" s="12"/>
      <c r="AQ527" s="12"/>
      <c r="AR527" s="12"/>
      <c r="AS527" s="12"/>
      <c r="AT527" s="12"/>
      <c r="AU527" s="12"/>
      <c r="AV527" s="12"/>
      <c r="AW527" s="12"/>
    </row>
    <row r="528" spans="1:49" x14ac:dyDescent="0.25">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c r="AA528" s="12"/>
      <c r="AB528" s="12"/>
      <c r="AC528" s="12"/>
      <c r="AD528" s="12"/>
      <c r="AE528" s="12"/>
      <c r="AF528" s="12"/>
      <c r="AG528" s="12"/>
      <c r="AH528" s="12"/>
      <c r="AI528" s="12"/>
      <c r="AJ528" s="12"/>
      <c r="AK528" s="12"/>
      <c r="AL528" s="12"/>
      <c r="AM528" s="12"/>
      <c r="AN528" s="12"/>
      <c r="AO528" s="12"/>
      <c r="AP528" s="12"/>
      <c r="AQ528" s="12"/>
      <c r="AR528" s="12"/>
      <c r="AS528" s="12"/>
      <c r="AT528" s="12"/>
      <c r="AU528" s="12"/>
      <c r="AV528" s="12"/>
      <c r="AW528" s="12"/>
    </row>
    <row r="529" spans="1:49" x14ac:dyDescent="0.25">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c r="AA529" s="12"/>
      <c r="AB529" s="12"/>
      <c r="AC529" s="12"/>
      <c r="AD529" s="12"/>
      <c r="AE529" s="12"/>
      <c r="AF529" s="12"/>
      <c r="AG529" s="12"/>
      <c r="AH529" s="12"/>
      <c r="AI529" s="12"/>
      <c r="AJ529" s="12"/>
      <c r="AK529" s="12"/>
      <c r="AL529" s="12"/>
      <c r="AM529" s="12"/>
      <c r="AN529" s="12"/>
      <c r="AO529" s="12"/>
      <c r="AP529" s="12"/>
      <c r="AQ529" s="12"/>
      <c r="AR529" s="12"/>
      <c r="AS529" s="12"/>
      <c r="AT529" s="12"/>
      <c r="AU529" s="12"/>
      <c r="AV529" s="12"/>
      <c r="AW529" s="12"/>
    </row>
    <row r="530" spans="1:49" x14ac:dyDescent="0.25">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c r="AA530" s="12"/>
      <c r="AB530" s="12"/>
      <c r="AC530" s="12"/>
      <c r="AD530" s="12"/>
      <c r="AE530" s="12"/>
      <c r="AF530" s="12"/>
      <c r="AG530" s="12"/>
      <c r="AH530" s="12"/>
      <c r="AI530" s="12"/>
      <c r="AJ530" s="12"/>
      <c r="AK530" s="12"/>
      <c r="AL530" s="12"/>
      <c r="AM530" s="12"/>
      <c r="AN530" s="12"/>
      <c r="AO530" s="12"/>
      <c r="AP530" s="12"/>
      <c r="AQ530" s="12"/>
      <c r="AR530" s="12"/>
      <c r="AS530" s="12"/>
      <c r="AT530" s="12"/>
      <c r="AU530" s="12"/>
      <c r="AV530" s="12"/>
      <c r="AW530" s="12"/>
    </row>
    <row r="531" spans="1:49" x14ac:dyDescent="0.25">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c r="AA531" s="12"/>
      <c r="AB531" s="12"/>
      <c r="AC531" s="12"/>
      <c r="AD531" s="12"/>
      <c r="AE531" s="12"/>
      <c r="AF531" s="12"/>
      <c r="AG531" s="12"/>
      <c r="AH531" s="12"/>
      <c r="AI531" s="12"/>
      <c r="AJ531" s="12"/>
      <c r="AK531" s="12"/>
      <c r="AL531" s="12"/>
      <c r="AM531" s="12"/>
      <c r="AN531" s="12"/>
      <c r="AO531" s="12"/>
      <c r="AP531" s="12"/>
      <c r="AQ531" s="12"/>
      <c r="AR531" s="12"/>
      <c r="AS531" s="12"/>
      <c r="AT531" s="12"/>
      <c r="AU531" s="12"/>
      <c r="AV531" s="12"/>
      <c r="AW531" s="12"/>
    </row>
    <row r="532" spans="1:49" x14ac:dyDescent="0.25">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c r="AA532" s="12"/>
      <c r="AB532" s="12"/>
      <c r="AC532" s="12"/>
      <c r="AD532" s="12"/>
      <c r="AE532" s="12"/>
      <c r="AF532" s="12"/>
      <c r="AG532" s="12"/>
      <c r="AH532" s="12"/>
      <c r="AI532" s="12"/>
      <c r="AJ532" s="12"/>
      <c r="AK532" s="12"/>
      <c r="AL532" s="12"/>
      <c r="AM532" s="12"/>
      <c r="AN532" s="12"/>
      <c r="AO532" s="12"/>
      <c r="AP532" s="12"/>
      <c r="AQ532" s="12"/>
      <c r="AR532" s="12"/>
      <c r="AS532" s="12"/>
      <c r="AT532" s="12"/>
      <c r="AU532" s="12"/>
      <c r="AV532" s="12"/>
      <c r="AW532" s="12"/>
    </row>
    <row r="533" spans="1:49" x14ac:dyDescent="0.25">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c r="AA533" s="12"/>
      <c r="AB533" s="12"/>
      <c r="AC533" s="12"/>
      <c r="AD533" s="12"/>
      <c r="AE533" s="12"/>
      <c r="AF533" s="12"/>
      <c r="AG533" s="12"/>
      <c r="AH533" s="12"/>
      <c r="AI533" s="12"/>
      <c r="AJ533" s="12"/>
      <c r="AK533" s="12"/>
      <c r="AL533" s="12"/>
      <c r="AM533" s="12"/>
      <c r="AN533" s="12"/>
      <c r="AO533" s="12"/>
      <c r="AP533" s="12"/>
      <c r="AQ533" s="12"/>
      <c r="AR533" s="12"/>
      <c r="AS533" s="12"/>
      <c r="AT533" s="12"/>
      <c r="AU533" s="12"/>
      <c r="AV533" s="12"/>
      <c r="AW533" s="12"/>
    </row>
    <row r="534" spans="1:49" x14ac:dyDescent="0.25">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c r="AA534" s="12"/>
      <c r="AB534" s="12"/>
      <c r="AC534" s="12"/>
      <c r="AD534" s="12"/>
      <c r="AE534" s="12"/>
      <c r="AF534" s="12"/>
      <c r="AG534" s="12"/>
      <c r="AH534" s="12"/>
      <c r="AI534" s="12"/>
      <c r="AJ534" s="12"/>
      <c r="AK534" s="12"/>
      <c r="AL534" s="12"/>
      <c r="AM534" s="12"/>
      <c r="AN534" s="12"/>
      <c r="AO534" s="12"/>
      <c r="AP534" s="12"/>
      <c r="AQ534" s="12"/>
      <c r="AR534" s="12"/>
      <c r="AS534" s="12"/>
      <c r="AT534" s="12"/>
      <c r="AU534" s="12"/>
      <c r="AV534" s="12"/>
      <c r="AW534" s="12"/>
    </row>
    <row r="535" spans="1:49" x14ac:dyDescent="0.25">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c r="AA535" s="12"/>
      <c r="AB535" s="12"/>
      <c r="AC535" s="12"/>
      <c r="AD535" s="12"/>
      <c r="AE535" s="12"/>
      <c r="AF535" s="12"/>
      <c r="AG535" s="12"/>
      <c r="AH535" s="12"/>
      <c r="AI535" s="12"/>
      <c r="AJ535" s="12"/>
      <c r="AK535" s="12"/>
      <c r="AL535" s="12"/>
      <c r="AM535" s="12"/>
      <c r="AN535" s="12"/>
      <c r="AO535" s="12"/>
      <c r="AP535" s="12"/>
      <c r="AQ535" s="12"/>
      <c r="AR535" s="12"/>
      <c r="AS535" s="12"/>
      <c r="AT535" s="12"/>
      <c r="AU535" s="12"/>
      <c r="AV535" s="12"/>
      <c r="AW535" s="12"/>
    </row>
    <row r="536" spans="1:49" x14ac:dyDescent="0.25">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c r="AA536" s="12"/>
      <c r="AB536" s="12"/>
      <c r="AC536" s="12"/>
      <c r="AD536" s="12"/>
      <c r="AE536" s="12"/>
      <c r="AF536" s="12"/>
      <c r="AG536" s="12"/>
      <c r="AH536" s="12"/>
      <c r="AI536" s="12"/>
      <c r="AJ536" s="12"/>
      <c r="AK536" s="12"/>
      <c r="AL536" s="12"/>
      <c r="AM536" s="12"/>
      <c r="AN536" s="12"/>
      <c r="AO536" s="12"/>
      <c r="AP536" s="12"/>
      <c r="AQ536" s="12"/>
      <c r="AR536" s="12"/>
      <c r="AS536" s="12"/>
      <c r="AT536" s="12"/>
      <c r="AU536" s="12"/>
      <c r="AV536" s="12"/>
      <c r="AW536" s="12"/>
    </row>
    <row r="537" spans="1:49" x14ac:dyDescent="0.25">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c r="AA537" s="12"/>
      <c r="AB537" s="12"/>
      <c r="AC537" s="12"/>
      <c r="AD537" s="12"/>
      <c r="AE537" s="12"/>
      <c r="AF537" s="12"/>
      <c r="AG537" s="12"/>
      <c r="AH537" s="12"/>
      <c r="AI537" s="12"/>
      <c r="AJ537" s="12"/>
      <c r="AK537" s="12"/>
      <c r="AL537" s="12"/>
      <c r="AM537" s="12"/>
      <c r="AN537" s="12"/>
      <c r="AO537" s="12"/>
      <c r="AP537" s="12"/>
      <c r="AQ537" s="12"/>
      <c r="AR537" s="12"/>
      <c r="AS537" s="12"/>
      <c r="AT537" s="12"/>
      <c r="AU537" s="12"/>
      <c r="AV537" s="12"/>
      <c r="AW537" s="12"/>
    </row>
    <row r="538" spans="1:49" x14ac:dyDescent="0.25">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c r="AA538" s="12"/>
      <c r="AB538" s="12"/>
      <c r="AC538" s="12"/>
      <c r="AD538" s="12"/>
      <c r="AE538" s="12"/>
      <c r="AF538" s="12"/>
      <c r="AG538" s="12"/>
      <c r="AH538" s="12"/>
      <c r="AI538" s="12"/>
      <c r="AJ538" s="12"/>
      <c r="AK538" s="12"/>
      <c r="AL538" s="12"/>
      <c r="AM538" s="12"/>
      <c r="AN538" s="12"/>
      <c r="AO538" s="12"/>
      <c r="AP538" s="12"/>
      <c r="AQ538" s="12"/>
      <c r="AR538" s="12"/>
      <c r="AS538" s="12"/>
      <c r="AT538" s="12"/>
      <c r="AU538" s="12"/>
      <c r="AV538" s="12"/>
      <c r="AW538" s="12"/>
    </row>
    <row r="539" spans="1:49" x14ac:dyDescent="0.25">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c r="AA539" s="12"/>
      <c r="AB539" s="12"/>
      <c r="AC539" s="12"/>
      <c r="AD539" s="12"/>
      <c r="AE539" s="12"/>
      <c r="AF539" s="12"/>
      <c r="AG539" s="12"/>
      <c r="AH539" s="12"/>
      <c r="AI539" s="12"/>
      <c r="AJ539" s="12"/>
      <c r="AK539" s="12"/>
      <c r="AL539" s="12"/>
      <c r="AM539" s="12"/>
      <c r="AN539" s="12"/>
      <c r="AO539" s="12"/>
      <c r="AP539" s="12"/>
      <c r="AQ539" s="12"/>
      <c r="AR539" s="12"/>
      <c r="AS539" s="12"/>
      <c r="AT539" s="12"/>
      <c r="AU539" s="12"/>
      <c r="AV539" s="12"/>
      <c r="AW539" s="12"/>
    </row>
    <row r="540" spans="1:49" x14ac:dyDescent="0.25">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c r="AA540" s="12"/>
      <c r="AB540" s="12"/>
      <c r="AC540" s="12"/>
      <c r="AD540" s="12"/>
      <c r="AE540" s="12"/>
      <c r="AF540" s="12"/>
      <c r="AG540" s="12"/>
      <c r="AH540" s="12"/>
      <c r="AI540" s="12"/>
      <c r="AJ540" s="12"/>
      <c r="AK540" s="12"/>
      <c r="AL540" s="12"/>
      <c r="AM540" s="12"/>
      <c r="AN540" s="12"/>
      <c r="AO540" s="12"/>
      <c r="AP540" s="12"/>
      <c r="AQ540" s="12"/>
      <c r="AR540" s="12"/>
      <c r="AS540" s="12"/>
      <c r="AT540" s="12"/>
      <c r="AU540" s="12"/>
      <c r="AV540" s="12"/>
      <c r="AW540" s="12"/>
    </row>
    <row r="541" spans="1:49" x14ac:dyDescent="0.25">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c r="AA541" s="12"/>
      <c r="AB541" s="12"/>
      <c r="AC541" s="12"/>
      <c r="AD541" s="12"/>
      <c r="AE541" s="12"/>
      <c r="AF541" s="12"/>
      <c r="AG541" s="12"/>
      <c r="AH541" s="12"/>
      <c r="AI541" s="12"/>
      <c r="AJ541" s="12"/>
      <c r="AK541" s="12"/>
      <c r="AL541" s="12"/>
      <c r="AM541" s="12"/>
      <c r="AN541" s="12"/>
      <c r="AO541" s="12"/>
      <c r="AP541" s="12"/>
      <c r="AQ541" s="12"/>
      <c r="AR541" s="12"/>
      <c r="AS541" s="12"/>
      <c r="AT541" s="12"/>
      <c r="AU541" s="12"/>
      <c r="AV541" s="12"/>
      <c r="AW541" s="12"/>
    </row>
    <row r="542" spans="1:49" x14ac:dyDescent="0.25">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c r="AA542" s="12"/>
      <c r="AB542" s="12"/>
      <c r="AC542" s="12"/>
      <c r="AD542" s="12"/>
      <c r="AE542" s="12"/>
      <c r="AF542" s="12"/>
      <c r="AG542" s="12"/>
      <c r="AH542" s="12"/>
      <c r="AI542" s="12"/>
      <c r="AJ542" s="12"/>
      <c r="AK542" s="12"/>
      <c r="AL542" s="12"/>
      <c r="AM542" s="12"/>
      <c r="AN542" s="12"/>
      <c r="AO542" s="12"/>
      <c r="AP542" s="12"/>
      <c r="AQ542" s="12"/>
      <c r="AR542" s="12"/>
      <c r="AS542" s="12"/>
      <c r="AT542" s="12"/>
      <c r="AU542" s="12"/>
      <c r="AV542" s="12"/>
      <c r="AW542" s="12"/>
    </row>
    <row r="543" spans="1:49" x14ac:dyDescent="0.25">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c r="AA543" s="12"/>
      <c r="AB543" s="12"/>
      <c r="AC543" s="12"/>
      <c r="AD543" s="12"/>
      <c r="AE543" s="12"/>
      <c r="AF543" s="12"/>
      <c r="AG543" s="12"/>
      <c r="AH543" s="12"/>
      <c r="AI543" s="12"/>
      <c r="AJ543" s="12"/>
      <c r="AK543" s="12"/>
      <c r="AL543" s="12"/>
      <c r="AM543" s="12"/>
      <c r="AN543" s="12"/>
      <c r="AO543" s="12"/>
      <c r="AP543" s="12"/>
      <c r="AQ543" s="12"/>
      <c r="AR543" s="12"/>
      <c r="AS543" s="12"/>
      <c r="AT543" s="12"/>
      <c r="AU543" s="12"/>
      <c r="AV543" s="12"/>
      <c r="AW543" s="12"/>
    </row>
    <row r="544" spans="1:49" x14ac:dyDescent="0.25">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c r="AA544" s="12"/>
      <c r="AB544" s="12"/>
      <c r="AC544" s="12"/>
      <c r="AD544" s="12"/>
      <c r="AE544" s="12"/>
      <c r="AF544" s="12"/>
      <c r="AG544" s="12"/>
      <c r="AH544" s="12"/>
      <c r="AI544" s="12"/>
      <c r="AJ544" s="12"/>
      <c r="AK544" s="12"/>
      <c r="AL544" s="12"/>
      <c r="AM544" s="12"/>
      <c r="AN544" s="12"/>
      <c r="AO544" s="12"/>
      <c r="AP544" s="12"/>
      <c r="AQ544" s="12"/>
      <c r="AR544" s="12"/>
      <c r="AS544" s="12"/>
      <c r="AT544" s="12"/>
      <c r="AU544" s="12"/>
      <c r="AV544" s="12"/>
      <c r="AW544" s="12"/>
    </row>
    <row r="545" spans="1:49" x14ac:dyDescent="0.25">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c r="AA545" s="12"/>
      <c r="AB545" s="12"/>
      <c r="AC545" s="12"/>
      <c r="AD545" s="12"/>
      <c r="AE545" s="12"/>
      <c r="AF545" s="12"/>
      <c r="AG545" s="12"/>
      <c r="AH545" s="12"/>
      <c r="AI545" s="12"/>
      <c r="AJ545" s="12"/>
      <c r="AK545" s="12"/>
      <c r="AL545" s="12"/>
      <c r="AM545" s="12"/>
      <c r="AN545" s="12"/>
      <c r="AO545" s="12"/>
      <c r="AP545" s="12"/>
      <c r="AQ545" s="12"/>
      <c r="AR545" s="12"/>
      <c r="AS545" s="12"/>
      <c r="AT545" s="12"/>
      <c r="AU545" s="12"/>
      <c r="AV545" s="12"/>
      <c r="AW545" s="12"/>
    </row>
    <row r="546" spans="1:49" x14ac:dyDescent="0.25">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c r="AA546" s="12"/>
      <c r="AB546" s="12"/>
      <c r="AC546" s="12"/>
      <c r="AD546" s="12"/>
      <c r="AE546" s="12"/>
      <c r="AF546" s="12"/>
      <c r="AG546" s="12"/>
      <c r="AH546" s="12"/>
      <c r="AI546" s="12"/>
      <c r="AJ546" s="12"/>
      <c r="AK546" s="12"/>
      <c r="AL546" s="12"/>
      <c r="AM546" s="12"/>
      <c r="AN546" s="12"/>
      <c r="AO546" s="12"/>
      <c r="AP546" s="12"/>
      <c r="AQ546" s="12"/>
      <c r="AR546" s="12"/>
      <c r="AS546" s="12"/>
      <c r="AT546" s="12"/>
      <c r="AU546" s="12"/>
      <c r="AV546" s="12"/>
      <c r="AW546" s="12"/>
    </row>
    <row r="547" spans="1:49" x14ac:dyDescent="0.25">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c r="AA547" s="12"/>
      <c r="AB547" s="12"/>
      <c r="AC547" s="12"/>
      <c r="AD547" s="12"/>
      <c r="AE547" s="12"/>
      <c r="AF547" s="12"/>
      <c r="AG547" s="12"/>
      <c r="AH547" s="12"/>
      <c r="AI547" s="12"/>
      <c r="AJ547" s="12"/>
      <c r="AK547" s="12"/>
      <c r="AL547" s="12"/>
      <c r="AM547" s="12"/>
      <c r="AN547" s="12"/>
      <c r="AO547" s="12"/>
      <c r="AP547" s="12"/>
      <c r="AQ547" s="12"/>
      <c r="AR547" s="12"/>
      <c r="AS547" s="12"/>
      <c r="AT547" s="12"/>
      <c r="AU547" s="12"/>
      <c r="AV547" s="12"/>
      <c r="AW547" s="12"/>
    </row>
    <row r="548" spans="1:49" x14ac:dyDescent="0.25">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c r="AA548" s="12"/>
      <c r="AB548" s="12"/>
      <c r="AC548" s="12"/>
      <c r="AD548" s="12"/>
      <c r="AE548" s="12"/>
      <c r="AF548" s="12"/>
      <c r="AG548" s="12"/>
      <c r="AH548" s="12"/>
      <c r="AI548" s="12"/>
      <c r="AJ548" s="12"/>
      <c r="AK548" s="12"/>
      <c r="AL548" s="12"/>
      <c r="AM548" s="12"/>
      <c r="AN548" s="12"/>
      <c r="AO548" s="12"/>
      <c r="AP548" s="12"/>
      <c r="AQ548" s="12"/>
      <c r="AR548" s="12"/>
      <c r="AS548" s="12"/>
      <c r="AT548" s="12"/>
      <c r="AU548" s="12"/>
      <c r="AV548" s="12"/>
      <c r="AW548" s="12"/>
    </row>
    <row r="549" spans="1:49" x14ac:dyDescent="0.25">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c r="AA549" s="12"/>
      <c r="AB549" s="12"/>
      <c r="AC549" s="12"/>
      <c r="AD549" s="12"/>
      <c r="AE549" s="12"/>
      <c r="AF549" s="12"/>
      <c r="AG549" s="12"/>
      <c r="AH549" s="12"/>
      <c r="AI549" s="12"/>
      <c r="AJ549" s="12"/>
      <c r="AK549" s="12"/>
      <c r="AL549" s="12"/>
      <c r="AM549" s="12"/>
      <c r="AN549" s="12"/>
      <c r="AO549" s="12"/>
      <c r="AP549" s="12"/>
      <c r="AQ549" s="12"/>
      <c r="AR549" s="12"/>
      <c r="AS549" s="12"/>
      <c r="AT549" s="12"/>
      <c r="AU549" s="12"/>
      <c r="AV549" s="12"/>
      <c r="AW549" s="12"/>
    </row>
    <row r="550" spans="1:49" x14ac:dyDescent="0.25">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c r="AA550" s="12"/>
      <c r="AB550" s="12"/>
      <c r="AC550" s="12"/>
      <c r="AD550" s="12"/>
      <c r="AE550" s="12"/>
      <c r="AF550" s="12"/>
      <c r="AG550" s="12"/>
      <c r="AH550" s="12"/>
      <c r="AI550" s="12"/>
      <c r="AJ550" s="12"/>
      <c r="AK550" s="12"/>
      <c r="AL550" s="12"/>
      <c r="AM550" s="12"/>
      <c r="AN550" s="12"/>
      <c r="AO550" s="12"/>
      <c r="AP550" s="12"/>
      <c r="AQ550" s="12"/>
      <c r="AR550" s="12"/>
      <c r="AS550" s="12"/>
      <c r="AT550" s="12"/>
      <c r="AU550" s="12"/>
      <c r="AV550" s="12"/>
      <c r="AW550" s="12"/>
    </row>
    <row r="551" spans="1:49" x14ac:dyDescent="0.25">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c r="AA551" s="12"/>
      <c r="AB551" s="12"/>
      <c r="AC551" s="12"/>
      <c r="AD551" s="12"/>
      <c r="AE551" s="12"/>
      <c r="AF551" s="12"/>
      <c r="AG551" s="12"/>
      <c r="AH551" s="12"/>
      <c r="AI551" s="12"/>
      <c r="AJ551" s="12"/>
      <c r="AK551" s="12"/>
      <c r="AL551" s="12"/>
      <c r="AM551" s="12"/>
      <c r="AN551" s="12"/>
      <c r="AO551" s="12"/>
      <c r="AP551" s="12"/>
      <c r="AQ551" s="12"/>
      <c r="AR551" s="12"/>
      <c r="AS551" s="12"/>
      <c r="AT551" s="12"/>
      <c r="AU551" s="12"/>
      <c r="AV551" s="12"/>
      <c r="AW551" s="12"/>
    </row>
    <row r="552" spans="1:49" x14ac:dyDescent="0.25">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c r="AA552" s="12"/>
      <c r="AB552" s="12"/>
      <c r="AC552" s="12"/>
      <c r="AD552" s="12"/>
      <c r="AE552" s="12"/>
      <c r="AF552" s="12"/>
      <c r="AG552" s="12"/>
      <c r="AH552" s="12"/>
      <c r="AI552" s="12"/>
      <c r="AJ552" s="12"/>
      <c r="AK552" s="12"/>
      <c r="AL552" s="12"/>
      <c r="AM552" s="12"/>
      <c r="AN552" s="12"/>
      <c r="AO552" s="12"/>
      <c r="AP552" s="12"/>
      <c r="AQ552" s="12"/>
      <c r="AR552" s="12"/>
      <c r="AS552" s="12"/>
      <c r="AT552" s="12"/>
      <c r="AU552" s="12"/>
      <c r="AV552" s="12"/>
      <c r="AW552" s="12"/>
    </row>
    <row r="553" spans="1:49" x14ac:dyDescent="0.25">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c r="AA553" s="12"/>
      <c r="AB553" s="12"/>
      <c r="AC553" s="12"/>
      <c r="AD553" s="12"/>
      <c r="AE553" s="12"/>
      <c r="AF553" s="12"/>
      <c r="AG553" s="12"/>
      <c r="AH553" s="12"/>
      <c r="AI553" s="12"/>
      <c r="AJ553" s="12"/>
      <c r="AK553" s="12"/>
      <c r="AL553" s="12"/>
      <c r="AM553" s="12"/>
      <c r="AN553" s="12"/>
      <c r="AO553" s="12"/>
      <c r="AP553" s="12"/>
      <c r="AQ553" s="12"/>
      <c r="AR553" s="12"/>
      <c r="AS553" s="12"/>
      <c r="AT553" s="12"/>
      <c r="AU553" s="12"/>
      <c r="AV553" s="12"/>
      <c r="AW553" s="12"/>
    </row>
    <row r="554" spans="1:49" x14ac:dyDescent="0.25">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c r="AA554" s="12"/>
      <c r="AB554" s="12"/>
      <c r="AC554" s="12"/>
      <c r="AD554" s="12"/>
      <c r="AE554" s="12"/>
      <c r="AF554" s="12"/>
      <c r="AG554" s="12"/>
      <c r="AH554" s="12"/>
      <c r="AI554" s="12"/>
      <c r="AJ554" s="12"/>
      <c r="AK554" s="12"/>
      <c r="AL554" s="12"/>
      <c r="AM554" s="12"/>
      <c r="AN554" s="12"/>
      <c r="AO554" s="12"/>
      <c r="AP554" s="12"/>
      <c r="AQ554" s="12"/>
      <c r="AR554" s="12"/>
      <c r="AS554" s="12"/>
      <c r="AT554" s="12"/>
      <c r="AU554" s="12"/>
      <c r="AV554" s="12"/>
      <c r="AW554" s="12"/>
    </row>
    <row r="555" spans="1:49" x14ac:dyDescent="0.25">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c r="AA555" s="12"/>
      <c r="AB555" s="12"/>
      <c r="AC555" s="12"/>
      <c r="AD555" s="12"/>
      <c r="AE555" s="12"/>
      <c r="AF555" s="12"/>
      <c r="AG555" s="12"/>
      <c r="AH555" s="12"/>
      <c r="AI555" s="12"/>
      <c r="AJ555" s="12"/>
      <c r="AK555" s="12"/>
      <c r="AL555" s="12"/>
      <c r="AM555" s="12"/>
      <c r="AN555" s="12"/>
      <c r="AO555" s="12"/>
      <c r="AP555" s="12"/>
      <c r="AQ555" s="12"/>
      <c r="AR555" s="12"/>
      <c r="AS555" s="12"/>
      <c r="AT555" s="12"/>
      <c r="AU555" s="12"/>
      <c r="AV555" s="12"/>
      <c r="AW555" s="12"/>
    </row>
    <row r="556" spans="1:49" x14ac:dyDescent="0.25">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c r="AA556" s="12"/>
      <c r="AB556" s="12"/>
      <c r="AC556" s="12"/>
      <c r="AD556" s="12"/>
      <c r="AE556" s="12"/>
      <c r="AF556" s="12"/>
      <c r="AG556" s="12"/>
      <c r="AH556" s="12"/>
      <c r="AI556" s="12"/>
      <c r="AJ556" s="12"/>
      <c r="AK556" s="12"/>
      <c r="AL556" s="12"/>
      <c r="AM556" s="12"/>
      <c r="AN556" s="12"/>
      <c r="AO556" s="12"/>
      <c r="AP556" s="12"/>
      <c r="AQ556" s="12"/>
      <c r="AR556" s="12"/>
      <c r="AS556" s="12"/>
      <c r="AT556" s="12"/>
      <c r="AU556" s="12"/>
      <c r="AV556" s="12"/>
      <c r="AW556" s="12"/>
    </row>
    <row r="557" spans="1:49" x14ac:dyDescent="0.25">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c r="AA557" s="12"/>
      <c r="AB557" s="12"/>
      <c r="AC557" s="12"/>
      <c r="AD557" s="12"/>
      <c r="AE557" s="12"/>
      <c r="AF557" s="12"/>
      <c r="AG557" s="12"/>
      <c r="AH557" s="12"/>
      <c r="AI557" s="12"/>
      <c r="AJ557" s="12"/>
      <c r="AK557" s="12"/>
      <c r="AL557" s="12"/>
      <c r="AM557" s="12"/>
      <c r="AN557" s="12"/>
      <c r="AO557" s="12"/>
      <c r="AP557" s="12"/>
      <c r="AQ557" s="12"/>
      <c r="AR557" s="12"/>
      <c r="AS557" s="12"/>
      <c r="AT557" s="12"/>
      <c r="AU557" s="12"/>
      <c r="AV557" s="12"/>
      <c r="AW557" s="12"/>
    </row>
    <row r="558" spans="1:49" x14ac:dyDescent="0.25">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c r="AA558" s="12"/>
      <c r="AB558" s="12"/>
      <c r="AC558" s="12"/>
      <c r="AD558" s="12"/>
      <c r="AE558" s="12"/>
      <c r="AF558" s="12"/>
      <c r="AG558" s="12"/>
      <c r="AH558" s="12"/>
      <c r="AI558" s="12"/>
      <c r="AJ558" s="12"/>
      <c r="AK558" s="12"/>
      <c r="AL558" s="12"/>
      <c r="AM558" s="12"/>
      <c r="AN558" s="12"/>
      <c r="AO558" s="12"/>
      <c r="AP558" s="12"/>
      <c r="AQ558" s="12"/>
      <c r="AR558" s="12"/>
      <c r="AS558" s="12"/>
      <c r="AT558" s="12"/>
      <c r="AU558" s="12"/>
      <c r="AV558" s="12"/>
      <c r="AW558" s="12"/>
    </row>
    <row r="559" spans="1:49" x14ac:dyDescent="0.25">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c r="AA559" s="12"/>
      <c r="AB559" s="12"/>
      <c r="AC559" s="12"/>
      <c r="AD559" s="12"/>
      <c r="AE559" s="12"/>
      <c r="AF559" s="12"/>
      <c r="AG559" s="12"/>
      <c r="AH559" s="12"/>
      <c r="AI559" s="12"/>
      <c r="AJ559" s="12"/>
      <c r="AK559" s="12"/>
      <c r="AL559" s="12"/>
      <c r="AM559" s="12"/>
      <c r="AN559" s="12"/>
      <c r="AO559" s="12"/>
      <c r="AP559" s="12"/>
      <c r="AQ559" s="12"/>
      <c r="AR559" s="12"/>
      <c r="AS559" s="12"/>
      <c r="AT559" s="12"/>
      <c r="AU559" s="12"/>
      <c r="AV559" s="12"/>
      <c r="AW559" s="12"/>
    </row>
    <row r="560" spans="1:49" x14ac:dyDescent="0.25">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c r="AA560" s="12"/>
      <c r="AB560" s="12"/>
      <c r="AC560" s="12"/>
      <c r="AD560" s="12"/>
      <c r="AE560" s="12"/>
      <c r="AF560" s="12"/>
      <c r="AG560" s="12"/>
      <c r="AH560" s="12"/>
      <c r="AI560" s="12"/>
      <c r="AJ560" s="12"/>
      <c r="AK560" s="12"/>
      <c r="AL560" s="12"/>
      <c r="AM560" s="12"/>
      <c r="AN560" s="12"/>
      <c r="AO560" s="12"/>
      <c r="AP560" s="12"/>
      <c r="AQ560" s="12"/>
      <c r="AR560" s="12"/>
      <c r="AS560" s="12"/>
      <c r="AT560" s="12"/>
      <c r="AU560" s="12"/>
      <c r="AV560" s="12"/>
      <c r="AW560" s="12"/>
    </row>
    <row r="561" spans="1:49" x14ac:dyDescent="0.25">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c r="AA561" s="12"/>
      <c r="AB561" s="12"/>
      <c r="AC561" s="12"/>
      <c r="AD561" s="12"/>
      <c r="AE561" s="12"/>
      <c r="AF561" s="12"/>
      <c r="AG561" s="12"/>
      <c r="AH561" s="12"/>
      <c r="AI561" s="12"/>
      <c r="AJ561" s="12"/>
      <c r="AK561" s="12"/>
      <c r="AL561" s="12"/>
      <c r="AM561" s="12"/>
      <c r="AN561" s="12"/>
      <c r="AO561" s="12"/>
      <c r="AP561" s="12"/>
      <c r="AQ561" s="12"/>
      <c r="AR561" s="12"/>
      <c r="AS561" s="12"/>
      <c r="AT561" s="12"/>
      <c r="AU561" s="12"/>
      <c r="AV561" s="12"/>
      <c r="AW561" s="12"/>
    </row>
    <row r="562" spans="1:49" x14ac:dyDescent="0.25">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c r="AA562" s="12"/>
      <c r="AB562" s="12"/>
      <c r="AC562" s="12"/>
      <c r="AD562" s="12"/>
      <c r="AE562" s="12"/>
      <c r="AF562" s="12"/>
      <c r="AG562" s="12"/>
      <c r="AH562" s="12"/>
      <c r="AI562" s="12"/>
      <c r="AJ562" s="12"/>
      <c r="AK562" s="12"/>
      <c r="AL562" s="12"/>
      <c r="AM562" s="12"/>
      <c r="AN562" s="12"/>
      <c r="AO562" s="12"/>
      <c r="AP562" s="12"/>
      <c r="AQ562" s="12"/>
      <c r="AR562" s="12"/>
      <c r="AS562" s="12"/>
      <c r="AT562" s="12"/>
      <c r="AU562" s="12"/>
      <c r="AV562" s="12"/>
      <c r="AW562" s="12"/>
    </row>
    <row r="563" spans="1:49" x14ac:dyDescent="0.25">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c r="AA563" s="12"/>
      <c r="AB563" s="12"/>
      <c r="AC563" s="12"/>
      <c r="AD563" s="12"/>
      <c r="AE563" s="12"/>
      <c r="AF563" s="12"/>
      <c r="AG563" s="12"/>
      <c r="AH563" s="12"/>
      <c r="AI563" s="12"/>
      <c r="AJ563" s="12"/>
      <c r="AK563" s="12"/>
      <c r="AL563" s="12"/>
      <c r="AM563" s="12"/>
      <c r="AN563" s="12"/>
      <c r="AO563" s="12"/>
      <c r="AP563" s="12"/>
      <c r="AQ563" s="12"/>
      <c r="AR563" s="12"/>
      <c r="AS563" s="12"/>
      <c r="AT563" s="12"/>
      <c r="AU563" s="12"/>
      <c r="AV563" s="12"/>
      <c r="AW563" s="12"/>
    </row>
    <row r="564" spans="1:49" x14ac:dyDescent="0.25">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c r="AA564" s="12"/>
      <c r="AB564" s="12"/>
      <c r="AC564" s="12"/>
      <c r="AD564" s="12"/>
      <c r="AE564" s="12"/>
      <c r="AF564" s="12"/>
      <c r="AG564" s="12"/>
      <c r="AH564" s="12"/>
      <c r="AI564" s="12"/>
      <c r="AJ564" s="12"/>
      <c r="AK564" s="12"/>
      <c r="AL564" s="12"/>
      <c r="AM564" s="12"/>
      <c r="AN564" s="12"/>
      <c r="AO564" s="12"/>
      <c r="AP564" s="12"/>
      <c r="AQ564" s="12"/>
      <c r="AR564" s="12"/>
      <c r="AS564" s="12"/>
      <c r="AT564" s="12"/>
      <c r="AU564" s="12"/>
      <c r="AV564" s="12"/>
      <c r="AW564" s="12"/>
    </row>
    <row r="565" spans="1:49" x14ac:dyDescent="0.25">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c r="AA565" s="12"/>
      <c r="AB565" s="12"/>
      <c r="AC565" s="12"/>
      <c r="AD565" s="12"/>
      <c r="AE565" s="12"/>
      <c r="AF565" s="12"/>
      <c r="AG565" s="12"/>
      <c r="AH565" s="12"/>
      <c r="AI565" s="12"/>
      <c r="AJ565" s="12"/>
      <c r="AK565" s="12"/>
      <c r="AL565" s="12"/>
      <c r="AM565" s="12"/>
      <c r="AN565" s="12"/>
      <c r="AO565" s="12"/>
      <c r="AP565" s="12"/>
      <c r="AQ565" s="12"/>
      <c r="AR565" s="12"/>
      <c r="AS565" s="12"/>
      <c r="AT565" s="12"/>
      <c r="AU565" s="12"/>
      <c r="AV565" s="12"/>
      <c r="AW565" s="12"/>
    </row>
    <row r="566" spans="1:49" x14ac:dyDescent="0.25">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c r="AA566" s="12"/>
      <c r="AB566" s="12"/>
      <c r="AC566" s="12"/>
      <c r="AD566" s="12"/>
      <c r="AE566" s="12"/>
      <c r="AF566" s="12"/>
      <c r="AG566" s="12"/>
      <c r="AH566" s="12"/>
      <c r="AI566" s="12"/>
      <c r="AJ566" s="12"/>
      <c r="AK566" s="12"/>
      <c r="AL566" s="12"/>
      <c r="AM566" s="12"/>
      <c r="AN566" s="12"/>
      <c r="AO566" s="12"/>
      <c r="AP566" s="12"/>
      <c r="AQ566" s="12"/>
      <c r="AR566" s="12"/>
      <c r="AS566" s="12"/>
      <c r="AT566" s="12"/>
      <c r="AU566" s="12"/>
      <c r="AV566" s="12"/>
      <c r="AW566" s="12"/>
    </row>
    <row r="567" spans="1:49" x14ac:dyDescent="0.25">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c r="AA567" s="12"/>
      <c r="AB567" s="12"/>
      <c r="AC567" s="12"/>
      <c r="AD567" s="12"/>
      <c r="AE567" s="12"/>
      <c r="AF567" s="12"/>
      <c r="AG567" s="12"/>
      <c r="AH567" s="12"/>
      <c r="AI567" s="12"/>
      <c r="AJ567" s="12"/>
      <c r="AK567" s="12"/>
      <c r="AL567" s="12"/>
      <c r="AM567" s="12"/>
      <c r="AN567" s="12"/>
      <c r="AO567" s="12"/>
      <c r="AP567" s="12"/>
      <c r="AQ567" s="12"/>
      <c r="AR567" s="12"/>
      <c r="AS567" s="12"/>
      <c r="AT567" s="12"/>
      <c r="AU567" s="12"/>
      <c r="AV567" s="12"/>
      <c r="AW567" s="12"/>
    </row>
    <row r="568" spans="1:49" x14ac:dyDescent="0.25">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c r="AA568" s="12"/>
      <c r="AB568" s="12"/>
      <c r="AC568" s="12"/>
      <c r="AD568" s="12"/>
      <c r="AE568" s="12"/>
      <c r="AF568" s="12"/>
      <c r="AG568" s="12"/>
      <c r="AH568" s="12"/>
      <c r="AI568" s="12"/>
      <c r="AJ568" s="12"/>
      <c r="AK568" s="12"/>
      <c r="AL568" s="12"/>
      <c r="AM568" s="12"/>
      <c r="AN568" s="12"/>
      <c r="AO568" s="12"/>
      <c r="AP568" s="12"/>
      <c r="AQ568" s="12"/>
      <c r="AR568" s="12"/>
      <c r="AS568" s="12"/>
      <c r="AT568" s="12"/>
      <c r="AU568" s="12"/>
      <c r="AV568" s="12"/>
      <c r="AW568" s="12"/>
    </row>
    <row r="569" spans="1:49" x14ac:dyDescent="0.25">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c r="AA569" s="12"/>
      <c r="AB569" s="12"/>
      <c r="AC569" s="12"/>
      <c r="AD569" s="12"/>
      <c r="AE569" s="12"/>
      <c r="AF569" s="12"/>
      <c r="AG569" s="12"/>
      <c r="AH569" s="12"/>
      <c r="AI569" s="12"/>
      <c r="AJ569" s="12"/>
      <c r="AK569" s="12"/>
      <c r="AL569" s="12"/>
      <c r="AM569" s="12"/>
      <c r="AN569" s="12"/>
      <c r="AO569" s="12"/>
      <c r="AP569" s="12"/>
      <c r="AQ569" s="12"/>
      <c r="AR569" s="12"/>
      <c r="AS569" s="12"/>
      <c r="AT569" s="12"/>
      <c r="AU569" s="12"/>
      <c r="AV569" s="12"/>
      <c r="AW569" s="12"/>
    </row>
    <row r="570" spans="1:49" x14ac:dyDescent="0.25">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c r="AA570" s="12"/>
      <c r="AB570" s="12"/>
      <c r="AC570" s="12"/>
      <c r="AD570" s="12"/>
      <c r="AE570" s="12"/>
      <c r="AF570" s="12"/>
      <c r="AG570" s="12"/>
      <c r="AH570" s="12"/>
      <c r="AI570" s="12"/>
      <c r="AJ570" s="12"/>
      <c r="AK570" s="12"/>
      <c r="AL570" s="12"/>
      <c r="AM570" s="12"/>
      <c r="AN570" s="12"/>
      <c r="AO570" s="12"/>
      <c r="AP570" s="12"/>
      <c r="AQ570" s="12"/>
      <c r="AR570" s="12"/>
      <c r="AS570" s="12"/>
      <c r="AT570" s="12"/>
      <c r="AU570" s="12"/>
      <c r="AV570" s="12"/>
      <c r="AW570" s="12"/>
    </row>
    <row r="571" spans="1:49" x14ac:dyDescent="0.25">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c r="AA571" s="12"/>
      <c r="AB571" s="12"/>
      <c r="AC571" s="12"/>
      <c r="AD571" s="12"/>
      <c r="AE571" s="12"/>
      <c r="AF571" s="12"/>
      <c r="AG571" s="12"/>
      <c r="AH571" s="12"/>
      <c r="AI571" s="12"/>
      <c r="AJ571" s="12"/>
      <c r="AK571" s="12"/>
      <c r="AL571" s="12"/>
      <c r="AM571" s="12"/>
      <c r="AN571" s="12"/>
      <c r="AO571" s="12"/>
      <c r="AP571" s="12"/>
      <c r="AQ571" s="12"/>
      <c r="AR571" s="12"/>
      <c r="AS571" s="12"/>
      <c r="AT571" s="12"/>
      <c r="AU571" s="12"/>
      <c r="AV571" s="12"/>
      <c r="AW571" s="12"/>
    </row>
    <row r="572" spans="1:49" x14ac:dyDescent="0.25">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c r="AA572" s="12"/>
      <c r="AB572" s="12"/>
      <c r="AC572" s="12"/>
      <c r="AD572" s="12"/>
      <c r="AE572" s="12"/>
      <c r="AF572" s="12"/>
      <c r="AG572" s="12"/>
      <c r="AH572" s="12"/>
      <c r="AI572" s="12"/>
      <c r="AJ572" s="12"/>
      <c r="AK572" s="12"/>
      <c r="AL572" s="12"/>
      <c r="AM572" s="12"/>
      <c r="AN572" s="12"/>
      <c r="AO572" s="12"/>
      <c r="AP572" s="12"/>
      <c r="AQ572" s="12"/>
      <c r="AR572" s="12"/>
      <c r="AS572" s="12"/>
      <c r="AT572" s="12"/>
      <c r="AU572" s="12"/>
      <c r="AV572" s="12"/>
      <c r="AW572" s="12"/>
    </row>
    <row r="573" spans="1:49" x14ac:dyDescent="0.25">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c r="AA573" s="12"/>
      <c r="AB573" s="12"/>
      <c r="AC573" s="12"/>
      <c r="AD573" s="12"/>
      <c r="AE573" s="12"/>
      <c r="AF573" s="12"/>
      <c r="AG573" s="12"/>
      <c r="AH573" s="12"/>
      <c r="AI573" s="12"/>
      <c r="AJ573" s="12"/>
      <c r="AK573" s="12"/>
      <c r="AL573" s="12"/>
      <c r="AM573" s="12"/>
      <c r="AN573" s="12"/>
      <c r="AO573" s="12"/>
      <c r="AP573" s="12"/>
      <c r="AQ573" s="12"/>
      <c r="AR573" s="12"/>
      <c r="AS573" s="12"/>
      <c r="AT573" s="12"/>
      <c r="AU573" s="12"/>
      <c r="AV573" s="12"/>
      <c r="AW573" s="12"/>
    </row>
    <row r="574" spans="1:49" x14ac:dyDescent="0.25">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c r="AA574" s="12"/>
      <c r="AB574" s="12"/>
      <c r="AC574" s="12"/>
      <c r="AD574" s="12"/>
      <c r="AE574" s="12"/>
      <c r="AF574" s="12"/>
      <c r="AG574" s="12"/>
      <c r="AH574" s="12"/>
      <c r="AI574" s="12"/>
      <c r="AJ574" s="12"/>
      <c r="AK574" s="12"/>
      <c r="AL574" s="12"/>
      <c r="AM574" s="12"/>
      <c r="AN574" s="12"/>
      <c r="AO574" s="12"/>
      <c r="AP574" s="12"/>
      <c r="AQ574" s="12"/>
      <c r="AR574" s="12"/>
      <c r="AS574" s="12"/>
      <c r="AT574" s="12"/>
      <c r="AU574" s="12"/>
      <c r="AV574" s="12"/>
      <c r="AW574" s="12"/>
    </row>
    <row r="575" spans="1:49" x14ac:dyDescent="0.25">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c r="AA575" s="12"/>
      <c r="AB575" s="12"/>
      <c r="AC575" s="12"/>
      <c r="AD575" s="12"/>
      <c r="AE575" s="12"/>
      <c r="AF575" s="12"/>
      <c r="AG575" s="12"/>
      <c r="AH575" s="12"/>
      <c r="AI575" s="12"/>
      <c r="AJ575" s="12"/>
      <c r="AK575" s="12"/>
      <c r="AL575" s="12"/>
      <c r="AM575" s="12"/>
      <c r="AN575" s="12"/>
      <c r="AO575" s="12"/>
      <c r="AP575" s="12"/>
      <c r="AQ575" s="12"/>
      <c r="AR575" s="12"/>
      <c r="AS575" s="12"/>
      <c r="AT575" s="12"/>
      <c r="AU575" s="12"/>
      <c r="AV575" s="12"/>
      <c r="AW575" s="12"/>
    </row>
    <row r="576" spans="1:49" x14ac:dyDescent="0.25">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c r="AA576" s="12"/>
      <c r="AB576" s="12"/>
      <c r="AC576" s="12"/>
      <c r="AD576" s="12"/>
      <c r="AE576" s="12"/>
      <c r="AF576" s="12"/>
      <c r="AG576" s="12"/>
      <c r="AH576" s="12"/>
      <c r="AI576" s="12"/>
      <c r="AJ576" s="12"/>
      <c r="AK576" s="12"/>
      <c r="AL576" s="12"/>
      <c r="AM576" s="12"/>
      <c r="AN576" s="12"/>
      <c r="AO576" s="12"/>
      <c r="AP576" s="12"/>
      <c r="AQ576" s="12"/>
      <c r="AR576" s="12"/>
      <c r="AS576" s="12"/>
      <c r="AT576" s="12"/>
      <c r="AU576" s="12"/>
      <c r="AV576" s="12"/>
      <c r="AW576" s="12"/>
    </row>
    <row r="577" spans="1:49" x14ac:dyDescent="0.25">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c r="AA577" s="12"/>
      <c r="AB577" s="12"/>
      <c r="AC577" s="12"/>
      <c r="AD577" s="12"/>
      <c r="AE577" s="12"/>
      <c r="AF577" s="12"/>
      <c r="AG577" s="12"/>
      <c r="AH577" s="12"/>
      <c r="AI577" s="12"/>
      <c r="AJ577" s="12"/>
      <c r="AK577" s="12"/>
      <c r="AL577" s="12"/>
      <c r="AM577" s="12"/>
      <c r="AN577" s="12"/>
      <c r="AO577" s="12"/>
      <c r="AP577" s="12"/>
      <c r="AQ577" s="12"/>
      <c r="AR577" s="12"/>
      <c r="AS577" s="12"/>
      <c r="AT577" s="12"/>
      <c r="AU577" s="12"/>
      <c r="AV577" s="12"/>
      <c r="AW577" s="12"/>
    </row>
    <row r="578" spans="1:49" x14ac:dyDescent="0.25">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c r="AA578" s="12"/>
      <c r="AB578" s="12"/>
      <c r="AC578" s="12"/>
      <c r="AD578" s="12"/>
      <c r="AE578" s="12"/>
      <c r="AF578" s="12"/>
      <c r="AG578" s="12"/>
      <c r="AH578" s="12"/>
      <c r="AI578" s="12"/>
      <c r="AJ578" s="12"/>
      <c r="AK578" s="12"/>
      <c r="AL578" s="12"/>
      <c r="AM578" s="12"/>
      <c r="AN578" s="12"/>
      <c r="AO578" s="12"/>
      <c r="AP578" s="12"/>
      <c r="AQ578" s="12"/>
      <c r="AR578" s="12"/>
      <c r="AS578" s="12"/>
      <c r="AT578" s="12"/>
      <c r="AU578" s="12"/>
      <c r="AV578" s="12"/>
      <c r="AW578" s="12"/>
    </row>
    <row r="579" spans="1:49" x14ac:dyDescent="0.25">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c r="AA579" s="12"/>
      <c r="AB579" s="12"/>
      <c r="AC579" s="12"/>
      <c r="AD579" s="12"/>
      <c r="AE579" s="12"/>
      <c r="AF579" s="12"/>
      <c r="AG579" s="12"/>
      <c r="AH579" s="12"/>
      <c r="AI579" s="12"/>
      <c r="AJ579" s="12"/>
      <c r="AK579" s="12"/>
      <c r="AL579" s="12"/>
      <c r="AM579" s="12"/>
      <c r="AN579" s="12"/>
      <c r="AO579" s="12"/>
      <c r="AP579" s="12"/>
      <c r="AQ579" s="12"/>
      <c r="AR579" s="12"/>
      <c r="AS579" s="12"/>
      <c r="AT579" s="12"/>
      <c r="AU579" s="12"/>
      <c r="AV579" s="12"/>
      <c r="AW579" s="12"/>
    </row>
    <row r="580" spans="1:49" x14ac:dyDescent="0.25">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c r="AA580" s="12"/>
      <c r="AB580" s="12"/>
      <c r="AC580" s="12"/>
      <c r="AD580" s="12"/>
      <c r="AE580" s="12"/>
      <c r="AF580" s="12"/>
      <c r="AG580" s="12"/>
      <c r="AH580" s="12"/>
      <c r="AI580" s="12"/>
      <c r="AJ580" s="12"/>
      <c r="AK580" s="12"/>
      <c r="AL580" s="12"/>
      <c r="AM580" s="12"/>
      <c r="AN580" s="12"/>
      <c r="AO580" s="12"/>
      <c r="AP580" s="12"/>
      <c r="AQ580" s="12"/>
      <c r="AR580" s="12"/>
      <c r="AS580" s="12"/>
      <c r="AT580" s="12"/>
      <c r="AU580" s="12"/>
      <c r="AV580" s="12"/>
      <c r="AW580" s="12"/>
    </row>
    <row r="581" spans="1:49" x14ac:dyDescent="0.25">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c r="AA581" s="12"/>
      <c r="AB581" s="12"/>
      <c r="AC581" s="12"/>
      <c r="AD581" s="12"/>
      <c r="AE581" s="12"/>
      <c r="AF581" s="12"/>
      <c r="AG581" s="12"/>
      <c r="AH581" s="12"/>
      <c r="AI581" s="12"/>
      <c r="AJ581" s="12"/>
      <c r="AK581" s="12"/>
      <c r="AL581" s="12"/>
      <c r="AM581" s="12"/>
      <c r="AN581" s="12"/>
      <c r="AO581" s="12"/>
      <c r="AP581" s="12"/>
      <c r="AQ581" s="12"/>
      <c r="AR581" s="12"/>
      <c r="AS581" s="12"/>
      <c r="AT581" s="12"/>
      <c r="AU581" s="12"/>
      <c r="AV581" s="12"/>
      <c r="AW581" s="12"/>
    </row>
    <row r="582" spans="1:49" x14ac:dyDescent="0.25">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c r="AA582" s="12"/>
      <c r="AB582" s="12"/>
      <c r="AC582" s="12"/>
      <c r="AD582" s="12"/>
      <c r="AE582" s="12"/>
      <c r="AF582" s="12"/>
      <c r="AG582" s="12"/>
      <c r="AH582" s="12"/>
      <c r="AI582" s="12"/>
      <c r="AJ582" s="12"/>
      <c r="AK582" s="12"/>
      <c r="AL582" s="12"/>
      <c r="AM582" s="12"/>
      <c r="AN582" s="12"/>
      <c r="AO582" s="12"/>
      <c r="AP582" s="12"/>
      <c r="AQ582" s="12"/>
      <c r="AR582" s="12"/>
      <c r="AS582" s="12"/>
      <c r="AT582" s="12"/>
      <c r="AU582" s="12"/>
      <c r="AV582" s="12"/>
      <c r="AW582" s="12"/>
    </row>
    <row r="583" spans="1:49" x14ac:dyDescent="0.25">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c r="AA583" s="12"/>
      <c r="AB583" s="12"/>
      <c r="AC583" s="12"/>
      <c r="AD583" s="12"/>
      <c r="AE583" s="12"/>
      <c r="AF583" s="12"/>
      <c r="AG583" s="12"/>
      <c r="AH583" s="12"/>
      <c r="AI583" s="12"/>
      <c r="AJ583" s="12"/>
      <c r="AK583" s="12"/>
      <c r="AL583" s="12"/>
      <c r="AM583" s="12"/>
      <c r="AN583" s="12"/>
      <c r="AO583" s="12"/>
      <c r="AP583" s="12"/>
      <c r="AQ583" s="12"/>
      <c r="AR583" s="12"/>
      <c r="AS583" s="12"/>
      <c r="AT583" s="12"/>
      <c r="AU583" s="12"/>
      <c r="AV583" s="12"/>
      <c r="AW583" s="12"/>
    </row>
    <row r="584" spans="1:49" x14ac:dyDescent="0.25">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c r="AA584" s="12"/>
      <c r="AB584" s="12"/>
      <c r="AC584" s="12"/>
      <c r="AD584" s="12"/>
      <c r="AE584" s="12"/>
      <c r="AF584" s="12"/>
      <c r="AG584" s="12"/>
      <c r="AH584" s="12"/>
      <c r="AI584" s="12"/>
      <c r="AJ584" s="12"/>
      <c r="AK584" s="12"/>
      <c r="AL584" s="12"/>
      <c r="AM584" s="12"/>
      <c r="AN584" s="12"/>
      <c r="AO584" s="12"/>
      <c r="AP584" s="12"/>
      <c r="AQ584" s="12"/>
      <c r="AR584" s="12"/>
      <c r="AS584" s="12"/>
      <c r="AT584" s="12"/>
      <c r="AU584" s="12"/>
      <c r="AV584" s="12"/>
      <c r="AW584" s="12"/>
    </row>
    <row r="585" spans="1:49" x14ac:dyDescent="0.25">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c r="AA585" s="12"/>
      <c r="AB585" s="12"/>
      <c r="AC585" s="12"/>
      <c r="AD585" s="12"/>
      <c r="AE585" s="12"/>
      <c r="AF585" s="12"/>
      <c r="AG585" s="12"/>
      <c r="AH585" s="12"/>
      <c r="AI585" s="12"/>
      <c r="AJ585" s="12"/>
      <c r="AK585" s="12"/>
      <c r="AL585" s="12"/>
      <c r="AM585" s="12"/>
      <c r="AN585" s="12"/>
      <c r="AO585" s="12"/>
      <c r="AP585" s="12"/>
      <c r="AQ585" s="12"/>
      <c r="AR585" s="12"/>
      <c r="AS585" s="12"/>
      <c r="AT585" s="12"/>
      <c r="AU585" s="12"/>
      <c r="AV585" s="12"/>
      <c r="AW585" s="12"/>
    </row>
    <row r="586" spans="1:49" x14ac:dyDescent="0.25">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c r="AA586" s="12"/>
      <c r="AB586" s="12"/>
      <c r="AC586" s="12"/>
      <c r="AD586" s="12"/>
      <c r="AE586" s="12"/>
      <c r="AF586" s="12"/>
      <c r="AG586" s="12"/>
      <c r="AH586" s="12"/>
      <c r="AI586" s="12"/>
      <c r="AJ586" s="12"/>
      <c r="AK586" s="12"/>
      <c r="AL586" s="12"/>
      <c r="AM586" s="12"/>
      <c r="AN586" s="12"/>
      <c r="AO586" s="12"/>
      <c r="AP586" s="12"/>
      <c r="AQ586" s="12"/>
      <c r="AR586" s="12"/>
      <c r="AS586" s="12"/>
      <c r="AT586" s="12"/>
      <c r="AU586" s="12"/>
      <c r="AV586" s="12"/>
      <c r="AW586" s="12"/>
    </row>
    <row r="587" spans="1:49" x14ac:dyDescent="0.25">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c r="AA587" s="12"/>
      <c r="AB587" s="12"/>
      <c r="AC587" s="12"/>
      <c r="AD587" s="12"/>
      <c r="AE587" s="12"/>
      <c r="AF587" s="12"/>
      <c r="AG587" s="12"/>
      <c r="AH587" s="12"/>
      <c r="AI587" s="12"/>
      <c r="AJ587" s="12"/>
      <c r="AK587" s="12"/>
      <c r="AL587" s="12"/>
      <c r="AM587" s="12"/>
      <c r="AN587" s="12"/>
      <c r="AO587" s="12"/>
      <c r="AP587" s="12"/>
      <c r="AQ587" s="12"/>
      <c r="AR587" s="12"/>
      <c r="AS587" s="12"/>
      <c r="AT587" s="12"/>
      <c r="AU587" s="12"/>
      <c r="AV587" s="12"/>
      <c r="AW587" s="12"/>
    </row>
    <row r="588" spans="1:49" x14ac:dyDescent="0.25">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c r="AA588" s="12"/>
      <c r="AB588" s="12"/>
      <c r="AC588" s="12"/>
      <c r="AD588" s="12"/>
      <c r="AE588" s="12"/>
      <c r="AF588" s="12"/>
      <c r="AG588" s="12"/>
      <c r="AH588" s="12"/>
      <c r="AI588" s="12"/>
      <c r="AJ588" s="12"/>
      <c r="AK588" s="12"/>
      <c r="AL588" s="12"/>
      <c r="AM588" s="12"/>
      <c r="AN588" s="12"/>
      <c r="AO588" s="12"/>
      <c r="AP588" s="12"/>
      <c r="AQ588" s="12"/>
      <c r="AR588" s="12"/>
      <c r="AS588" s="12"/>
      <c r="AT588" s="12"/>
      <c r="AU588" s="12"/>
      <c r="AV588" s="12"/>
      <c r="AW588" s="12"/>
    </row>
    <row r="589" spans="1:49" x14ac:dyDescent="0.25">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c r="AA589" s="12"/>
      <c r="AB589" s="12"/>
      <c r="AC589" s="12"/>
      <c r="AD589" s="12"/>
      <c r="AE589" s="12"/>
      <c r="AF589" s="12"/>
      <c r="AG589" s="12"/>
      <c r="AH589" s="12"/>
      <c r="AI589" s="12"/>
      <c r="AJ589" s="12"/>
      <c r="AK589" s="12"/>
      <c r="AL589" s="12"/>
      <c r="AM589" s="12"/>
      <c r="AN589" s="12"/>
      <c r="AO589" s="12"/>
      <c r="AP589" s="12"/>
      <c r="AQ589" s="12"/>
      <c r="AR589" s="12"/>
      <c r="AS589" s="12"/>
      <c r="AT589" s="12"/>
      <c r="AU589" s="12"/>
      <c r="AV589" s="12"/>
      <c r="AW589" s="12"/>
    </row>
    <row r="590" spans="1:49" x14ac:dyDescent="0.25">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c r="AA590" s="12"/>
      <c r="AB590" s="12"/>
      <c r="AC590" s="12"/>
      <c r="AD590" s="12"/>
      <c r="AE590" s="12"/>
      <c r="AF590" s="12"/>
      <c r="AG590" s="12"/>
      <c r="AH590" s="12"/>
      <c r="AI590" s="12"/>
      <c r="AJ590" s="12"/>
      <c r="AK590" s="12"/>
      <c r="AL590" s="12"/>
      <c r="AM590" s="12"/>
      <c r="AN590" s="12"/>
      <c r="AO590" s="12"/>
      <c r="AP590" s="12"/>
      <c r="AQ590" s="12"/>
      <c r="AR590" s="12"/>
      <c r="AS590" s="12"/>
      <c r="AT590" s="12"/>
      <c r="AU590" s="12"/>
      <c r="AV590" s="12"/>
      <c r="AW590" s="12"/>
    </row>
    <row r="591" spans="1:49" x14ac:dyDescent="0.25">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c r="AA591" s="12"/>
      <c r="AB591" s="12"/>
      <c r="AC591" s="12"/>
      <c r="AD591" s="12"/>
      <c r="AE591" s="12"/>
      <c r="AF591" s="12"/>
      <c r="AG591" s="12"/>
      <c r="AH591" s="12"/>
      <c r="AI591" s="12"/>
      <c r="AJ591" s="12"/>
      <c r="AK591" s="12"/>
      <c r="AL591" s="12"/>
      <c r="AM591" s="12"/>
      <c r="AN591" s="12"/>
      <c r="AO591" s="12"/>
      <c r="AP591" s="12"/>
      <c r="AQ591" s="12"/>
      <c r="AR591" s="12"/>
      <c r="AS591" s="12"/>
      <c r="AT591" s="12"/>
      <c r="AU591" s="12"/>
      <c r="AV591" s="12"/>
      <c r="AW591" s="12"/>
    </row>
    <row r="592" spans="1:49" x14ac:dyDescent="0.25">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c r="AA592" s="12"/>
      <c r="AB592" s="12"/>
      <c r="AC592" s="12"/>
      <c r="AD592" s="12"/>
      <c r="AE592" s="12"/>
      <c r="AF592" s="12"/>
      <c r="AG592" s="12"/>
      <c r="AH592" s="12"/>
      <c r="AI592" s="12"/>
      <c r="AJ592" s="12"/>
      <c r="AK592" s="12"/>
      <c r="AL592" s="12"/>
      <c r="AM592" s="12"/>
      <c r="AN592" s="12"/>
      <c r="AO592" s="12"/>
      <c r="AP592" s="12"/>
      <c r="AQ592" s="12"/>
      <c r="AR592" s="12"/>
      <c r="AS592" s="12"/>
      <c r="AT592" s="12"/>
      <c r="AU592" s="12"/>
      <c r="AV592" s="12"/>
      <c r="AW592" s="12"/>
    </row>
    <row r="593" spans="1:49" x14ac:dyDescent="0.25">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c r="AA593" s="12"/>
      <c r="AB593" s="12"/>
      <c r="AC593" s="12"/>
      <c r="AD593" s="12"/>
      <c r="AE593" s="12"/>
      <c r="AF593" s="12"/>
      <c r="AG593" s="12"/>
      <c r="AH593" s="12"/>
      <c r="AI593" s="12"/>
      <c r="AJ593" s="12"/>
      <c r="AK593" s="12"/>
      <c r="AL593" s="12"/>
      <c r="AM593" s="12"/>
      <c r="AN593" s="12"/>
      <c r="AO593" s="12"/>
      <c r="AP593" s="12"/>
      <c r="AQ593" s="12"/>
      <c r="AR593" s="12"/>
      <c r="AS593" s="12"/>
      <c r="AT593" s="12"/>
      <c r="AU593" s="12"/>
      <c r="AV593" s="12"/>
      <c r="AW593" s="12"/>
    </row>
    <row r="594" spans="1:49" x14ac:dyDescent="0.25">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c r="AA594" s="12"/>
      <c r="AB594" s="12"/>
      <c r="AC594" s="12"/>
      <c r="AD594" s="12"/>
      <c r="AE594" s="12"/>
      <c r="AF594" s="12"/>
      <c r="AG594" s="12"/>
      <c r="AH594" s="12"/>
      <c r="AI594" s="12"/>
      <c r="AJ594" s="12"/>
      <c r="AK594" s="12"/>
      <c r="AL594" s="12"/>
      <c r="AM594" s="12"/>
      <c r="AN594" s="12"/>
      <c r="AO594" s="12"/>
      <c r="AP594" s="12"/>
      <c r="AQ594" s="12"/>
      <c r="AR594" s="12"/>
      <c r="AS594" s="12"/>
      <c r="AT594" s="12"/>
      <c r="AU594" s="12"/>
      <c r="AV594" s="12"/>
      <c r="AW594" s="12"/>
    </row>
    <row r="595" spans="1:49" x14ac:dyDescent="0.25">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c r="AA595" s="12"/>
      <c r="AB595" s="12"/>
      <c r="AC595" s="12"/>
      <c r="AD595" s="12"/>
      <c r="AE595" s="12"/>
      <c r="AF595" s="12"/>
      <c r="AG595" s="12"/>
      <c r="AH595" s="12"/>
      <c r="AI595" s="12"/>
      <c r="AJ595" s="12"/>
      <c r="AK595" s="12"/>
      <c r="AL595" s="12"/>
      <c r="AM595" s="12"/>
      <c r="AN595" s="12"/>
      <c r="AO595" s="12"/>
      <c r="AP595" s="12"/>
      <c r="AQ595" s="12"/>
      <c r="AR595" s="12"/>
      <c r="AS595" s="12"/>
      <c r="AT595" s="12"/>
      <c r="AU595" s="12"/>
      <c r="AV595" s="12"/>
      <c r="AW595" s="12"/>
    </row>
    <row r="596" spans="1:49" x14ac:dyDescent="0.25">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c r="AA596" s="12"/>
      <c r="AB596" s="12"/>
      <c r="AC596" s="12"/>
      <c r="AD596" s="12"/>
      <c r="AE596" s="12"/>
      <c r="AF596" s="12"/>
      <c r="AG596" s="12"/>
      <c r="AH596" s="12"/>
      <c r="AI596" s="12"/>
      <c r="AJ596" s="12"/>
      <c r="AK596" s="12"/>
      <c r="AL596" s="12"/>
      <c r="AM596" s="12"/>
      <c r="AN596" s="12"/>
      <c r="AO596" s="12"/>
      <c r="AP596" s="12"/>
      <c r="AQ596" s="12"/>
      <c r="AR596" s="12"/>
      <c r="AS596" s="12"/>
      <c r="AT596" s="12"/>
      <c r="AU596" s="12"/>
      <c r="AV596" s="12"/>
      <c r="AW596" s="12"/>
    </row>
    <row r="597" spans="1:49" x14ac:dyDescent="0.25">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c r="AA597" s="12"/>
      <c r="AB597" s="12"/>
      <c r="AC597" s="12"/>
      <c r="AD597" s="12"/>
      <c r="AE597" s="12"/>
      <c r="AF597" s="12"/>
      <c r="AG597" s="12"/>
      <c r="AH597" s="12"/>
      <c r="AI597" s="12"/>
      <c r="AJ597" s="12"/>
      <c r="AK597" s="12"/>
      <c r="AL597" s="12"/>
      <c r="AM597" s="12"/>
      <c r="AN597" s="12"/>
      <c r="AO597" s="12"/>
      <c r="AP597" s="12"/>
      <c r="AQ597" s="12"/>
      <c r="AR597" s="12"/>
      <c r="AS597" s="12"/>
      <c r="AT597" s="12"/>
      <c r="AU597" s="12"/>
      <c r="AV597" s="12"/>
      <c r="AW597" s="12"/>
    </row>
    <row r="598" spans="1:49" x14ac:dyDescent="0.25">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c r="AA598" s="12"/>
      <c r="AB598" s="12"/>
      <c r="AC598" s="12"/>
      <c r="AD598" s="12"/>
      <c r="AE598" s="12"/>
      <c r="AF598" s="12"/>
      <c r="AG598" s="12"/>
      <c r="AH598" s="12"/>
      <c r="AI598" s="12"/>
      <c r="AJ598" s="12"/>
      <c r="AK598" s="12"/>
      <c r="AL598" s="12"/>
      <c r="AM598" s="12"/>
      <c r="AN598" s="12"/>
      <c r="AO598" s="12"/>
      <c r="AP598" s="12"/>
      <c r="AQ598" s="12"/>
      <c r="AR598" s="12"/>
      <c r="AS598" s="12"/>
      <c r="AT598" s="12"/>
      <c r="AU598" s="12"/>
      <c r="AV598" s="12"/>
      <c r="AW598" s="12"/>
    </row>
    <row r="599" spans="1:49" x14ac:dyDescent="0.25">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c r="AA599" s="12"/>
      <c r="AB599" s="12"/>
      <c r="AC599" s="12"/>
      <c r="AD599" s="12"/>
      <c r="AE599" s="12"/>
      <c r="AF599" s="12"/>
      <c r="AG599" s="12"/>
      <c r="AH599" s="12"/>
      <c r="AI599" s="12"/>
      <c r="AJ599" s="12"/>
      <c r="AK599" s="12"/>
      <c r="AL599" s="12"/>
      <c r="AM599" s="12"/>
      <c r="AN599" s="12"/>
      <c r="AO599" s="12"/>
      <c r="AP599" s="12"/>
      <c r="AQ599" s="12"/>
      <c r="AR599" s="12"/>
      <c r="AS599" s="12"/>
      <c r="AT599" s="12"/>
      <c r="AU599" s="12"/>
      <c r="AV599" s="12"/>
      <c r="AW599" s="12"/>
    </row>
    <row r="600" spans="1:49" x14ac:dyDescent="0.25">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c r="AA600" s="12"/>
      <c r="AB600" s="12"/>
      <c r="AC600" s="12"/>
      <c r="AD600" s="12"/>
      <c r="AE600" s="12"/>
      <c r="AF600" s="12"/>
      <c r="AG600" s="12"/>
      <c r="AH600" s="12"/>
      <c r="AI600" s="12"/>
      <c r="AJ600" s="12"/>
      <c r="AK600" s="12"/>
      <c r="AL600" s="12"/>
      <c r="AM600" s="12"/>
      <c r="AN600" s="12"/>
      <c r="AO600" s="12"/>
      <c r="AP600" s="12"/>
      <c r="AQ600" s="12"/>
      <c r="AR600" s="12"/>
      <c r="AS600" s="12"/>
      <c r="AT600" s="12"/>
      <c r="AU600" s="12"/>
      <c r="AV600" s="12"/>
      <c r="AW600" s="12"/>
    </row>
    <row r="601" spans="1:49" x14ac:dyDescent="0.25">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c r="AA601" s="12"/>
      <c r="AB601" s="12"/>
      <c r="AC601" s="12"/>
      <c r="AD601" s="12"/>
      <c r="AE601" s="12"/>
      <c r="AF601" s="12"/>
      <c r="AG601" s="12"/>
      <c r="AH601" s="12"/>
      <c r="AI601" s="12"/>
      <c r="AJ601" s="12"/>
      <c r="AK601" s="12"/>
      <c r="AL601" s="12"/>
      <c r="AM601" s="12"/>
      <c r="AN601" s="12"/>
      <c r="AO601" s="12"/>
      <c r="AP601" s="12"/>
      <c r="AQ601" s="12"/>
      <c r="AR601" s="12"/>
      <c r="AS601" s="12"/>
      <c r="AT601" s="12"/>
      <c r="AU601" s="12"/>
      <c r="AV601" s="12"/>
      <c r="AW601" s="12"/>
    </row>
    <row r="602" spans="1:49" x14ac:dyDescent="0.25">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c r="AA602" s="12"/>
      <c r="AB602" s="12"/>
      <c r="AC602" s="12"/>
      <c r="AD602" s="12"/>
      <c r="AE602" s="12"/>
      <c r="AF602" s="12"/>
      <c r="AG602" s="12"/>
      <c r="AH602" s="12"/>
      <c r="AI602" s="12"/>
      <c r="AJ602" s="12"/>
      <c r="AK602" s="12"/>
      <c r="AL602" s="12"/>
      <c r="AM602" s="12"/>
      <c r="AN602" s="12"/>
      <c r="AO602" s="12"/>
      <c r="AP602" s="12"/>
      <c r="AQ602" s="12"/>
      <c r="AR602" s="12"/>
      <c r="AS602" s="12"/>
      <c r="AT602" s="12"/>
      <c r="AU602" s="12"/>
      <c r="AV602" s="12"/>
      <c r="AW602" s="12"/>
    </row>
    <row r="603" spans="1:49" x14ac:dyDescent="0.25">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c r="AA603" s="12"/>
      <c r="AB603" s="12"/>
      <c r="AC603" s="12"/>
      <c r="AD603" s="12"/>
      <c r="AE603" s="12"/>
      <c r="AF603" s="12"/>
      <c r="AG603" s="12"/>
      <c r="AH603" s="12"/>
      <c r="AI603" s="12"/>
      <c r="AJ603" s="12"/>
      <c r="AK603" s="12"/>
      <c r="AL603" s="12"/>
      <c r="AM603" s="12"/>
      <c r="AN603" s="12"/>
      <c r="AO603" s="12"/>
      <c r="AP603" s="12"/>
      <c r="AQ603" s="12"/>
      <c r="AR603" s="12"/>
      <c r="AS603" s="12"/>
      <c r="AT603" s="12"/>
      <c r="AU603" s="12"/>
      <c r="AV603" s="12"/>
      <c r="AW603" s="12"/>
    </row>
    <row r="604" spans="1:49" x14ac:dyDescent="0.25">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c r="AA604" s="12"/>
      <c r="AB604" s="12"/>
      <c r="AC604" s="12"/>
      <c r="AD604" s="12"/>
      <c r="AE604" s="12"/>
      <c r="AF604" s="12"/>
      <c r="AG604" s="12"/>
      <c r="AH604" s="12"/>
      <c r="AI604" s="12"/>
      <c r="AJ604" s="12"/>
      <c r="AK604" s="12"/>
      <c r="AL604" s="12"/>
      <c r="AM604" s="12"/>
      <c r="AN604" s="12"/>
      <c r="AO604" s="12"/>
      <c r="AP604" s="12"/>
      <c r="AQ604" s="12"/>
      <c r="AR604" s="12"/>
      <c r="AS604" s="12"/>
      <c r="AT604" s="12"/>
      <c r="AU604" s="12"/>
      <c r="AV604" s="12"/>
      <c r="AW604" s="12"/>
    </row>
    <row r="605" spans="1:49" x14ac:dyDescent="0.25">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c r="AA605" s="12"/>
      <c r="AB605" s="12"/>
      <c r="AC605" s="12"/>
      <c r="AD605" s="12"/>
      <c r="AE605" s="12"/>
      <c r="AF605" s="12"/>
      <c r="AG605" s="12"/>
      <c r="AH605" s="12"/>
      <c r="AI605" s="12"/>
      <c r="AJ605" s="12"/>
      <c r="AK605" s="12"/>
      <c r="AL605" s="12"/>
      <c r="AM605" s="12"/>
      <c r="AN605" s="12"/>
      <c r="AO605" s="12"/>
      <c r="AP605" s="12"/>
      <c r="AQ605" s="12"/>
      <c r="AR605" s="12"/>
      <c r="AS605" s="12"/>
      <c r="AT605" s="12"/>
      <c r="AU605" s="12"/>
      <c r="AV605" s="12"/>
      <c r="AW605" s="12"/>
    </row>
    <row r="606" spans="1:49" x14ac:dyDescent="0.25">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c r="AA606" s="12"/>
      <c r="AB606" s="12"/>
      <c r="AC606" s="12"/>
      <c r="AD606" s="12"/>
      <c r="AE606" s="12"/>
      <c r="AF606" s="12"/>
      <c r="AG606" s="12"/>
      <c r="AH606" s="12"/>
      <c r="AI606" s="12"/>
      <c r="AJ606" s="12"/>
      <c r="AK606" s="12"/>
      <c r="AL606" s="12"/>
      <c r="AM606" s="12"/>
      <c r="AN606" s="12"/>
      <c r="AO606" s="12"/>
      <c r="AP606" s="12"/>
      <c r="AQ606" s="12"/>
      <c r="AR606" s="12"/>
      <c r="AS606" s="12"/>
      <c r="AT606" s="12"/>
      <c r="AU606" s="12"/>
      <c r="AV606" s="12"/>
      <c r="AW606" s="12"/>
    </row>
    <row r="607" spans="1:49" x14ac:dyDescent="0.25">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c r="AA607" s="12"/>
      <c r="AB607" s="12"/>
      <c r="AC607" s="12"/>
      <c r="AD607" s="12"/>
      <c r="AE607" s="12"/>
      <c r="AF607" s="12"/>
      <c r="AG607" s="12"/>
      <c r="AH607" s="12"/>
      <c r="AI607" s="12"/>
      <c r="AJ607" s="12"/>
      <c r="AK607" s="12"/>
      <c r="AL607" s="12"/>
      <c r="AM607" s="12"/>
      <c r="AN607" s="12"/>
      <c r="AO607" s="12"/>
      <c r="AP607" s="12"/>
      <c r="AQ607" s="12"/>
      <c r="AR607" s="12"/>
      <c r="AS607" s="12"/>
      <c r="AT607" s="12"/>
      <c r="AU607" s="12"/>
      <c r="AV607" s="12"/>
      <c r="AW607" s="12"/>
    </row>
    <row r="608" spans="1:49" x14ac:dyDescent="0.25">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c r="AA608" s="12"/>
      <c r="AB608" s="12"/>
      <c r="AC608" s="12"/>
      <c r="AD608" s="12"/>
      <c r="AE608" s="12"/>
      <c r="AF608" s="12"/>
      <c r="AG608" s="12"/>
      <c r="AH608" s="12"/>
      <c r="AI608" s="12"/>
      <c r="AJ608" s="12"/>
      <c r="AK608" s="12"/>
      <c r="AL608" s="12"/>
      <c r="AM608" s="12"/>
      <c r="AN608" s="12"/>
      <c r="AO608" s="12"/>
      <c r="AP608" s="12"/>
      <c r="AQ608" s="12"/>
      <c r="AR608" s="12"/>
      <c r="AS608" s="12"/>
      <c r="AT608" s="12"/>
      <c r="AU608" s="12"/>
      <c r="AV608" s="12"/>
      <c r="AW608" s="12"/>
    </row>
    <row r="609" spans="1:49" x14ac:dyDescent="0.25">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c r="AA609" s="12"/>
      <c r="AB609" s="12"/>
      <c r="AC609" s="12"/>
      <c r="AD609" s="12"/>
      <c r="AE609" s="12"/>
      <c r="AF609" s="12"/>
      <c r="AG609" s="12"/>
      <c r="AH609" s="12"/>
      <c r="AI609" s="12"/>
      <c r="AJ609" s="12"/>
      <c r="AK609" s="12"/>
      <c r="AL609" s="12"/>
      <c r="AM609" s="12"/>
      <c r="AN609" s="12"/>
      <c r="AO609" s="12"/>
      <c r="AP609" s="12"/>
      <c r="AQ609" s="12"/>
      <c r="AR609" s="12"/>
      <c r="AS609" s="12"/>
      <c r="AT609" s="12"/>
      <c r="AU609" s="12"/>
      <c r="AV609" s="12"/>
      <c r="AW609" s="12"/>
    </row>
    <row r="610" spans="1:49" x14ac:dyDescent="0.25">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c r="AA610" s="12"/>
      <c r="AB610" s="12"/>
      <c r="AC610" s="12"/>
      <c r="AD610" s="12"/>
      <c r="AE610" s="12"/>
      <c r="AF610" s="12"/>
      <c r="AG610" s="12"/>
      <c r="AH610" s="12"/>
      <c r="AI610" s="12"/>
      <c r="AJ610" s="12"/>
      <c r="AK610" s="12"/>
      <c r="AL610" s="12"/>
      <c r="AM610" s="12"/>
      <c r="AN610" s="12"/>
      <c r="AO610" s="12"/>
      <c r="AP610" s="12"/>
      <c r="AQ610" s="12"/>
      <c r="AR610" s="12"/>
      <c r="AS610" s="12"/>
      <c r="AT610" s="12"/>
      <c r="AU610" s="12"/>
      <c r="AV610" s="12"/>
      <c r="AW610" s="12"/>
    </row>
    <row r="611" spans="1:49" x14ac:dyDescent="0.25">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c r="AA611" s="12"/>
      <c r="AB611" s="12"/>
      <c r="AC611" s="12"/>
      <c r="AD611" s="12"/>
      <c r="AE611" s="12"/>
      <c r="AF611" s="12"/>
      <c r="AG611" s="12"/>
      <c r="AH611" s="12"/>
      <c r="AI611" s="12"/>
      <c r="AJ611" s="12"/>
      <c r="AK611" s="12"/>
      <c r="AL611" s="12"/>
      <c r="AM611" s="12"/>
      <c r="AN611" s="12"/>
      <c r="AO611" s="12"/>
      <c r="AP611" s="12"/>
      <c r="AQ611" s="12"/>
      <c r="AR611" s="12"/>
      <c r="AS611" s="12"/>
      <c r="AT611" s="12"/>
      <c r="AU611" s="12"/>
      <c r="AV611" s="12"/>
      <c r="AW611" s="12"/>
    </row>
    <row r="612" spans="1:49" x14ac:dyDescent="0.25">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c r="AA612" s="12"/>
      <c r="AB612" s="12"/>
      <c r="AC612" s="12"/>
      <c r="AD612" s="12"/>
      <c r="AE612" s="12"/>
      <c r="AF612" s="12"/>
      <c r="AG612" s="12"/>
      <c r="AH612" s="12"/>
      <c r="AI612" s="12"/>
      <c r="AJ612" s="12"/>
      <c r="AK612" s="12"/>
      <c r="AL612" s="12"/>
      <c r="AM612" s="12"/>
      <c r="AN612" s="12"/>
      <c r="AO612" s="12"/>
      <c r="AP612" s="12"/>
      <c r="AQ612" s="12"/>
      <c r="AR612" s="12"/>
      <c r="AS612" s="12"/>
      <c r="AT612" s="12"/>
      <c r="AU612" s="12"/>
      <c r="AV612" s="12"/>
      <c r="AW612" s="12"/>
    </row>
    <row r="613" spans="1:49" x14ac:dyDescent="0.25">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c r="AA613" s="12"/>
      <c r="AB613" s="12"/>
      <c r="AC613" s="12"/>
      <c r="AD613" s="12"/>
      <c r="AE613" s="12"/>
      <c r="AF613" s="12"/>
      <c r="AG613" s="12"/>
      <c r="AH613" s="12"/>
      <c r="AI613" s="12"/>
      <c r="AJ613" s="12"/>
      <c r="AK613" s="12"/>
      <c r="AL613" s="12"/>
      <c r="AM613" s="12"/>
      <c r="AN613" s="12"/>
      <c r="AO613" s="12"/>
      <c r="AP613" s="12"/>
      <c r="AQ613" s="12"/>
      <c r="AR613" s="12"/>
      <c r="AS613" s="12"/>
      <c r="AT613" s="12"/>
      <c r="AU613" s="12"/>
      <c r="AV613" s="12"/>
      <c r="AW613" s="12"/>
    </row>
    <row r="614" spans="1:49" x14ac:dyDescent="0.25">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c r="AA614" s="12"/>
      <c r="AB614" s="12"/>
      <c r="AC614" s="12"/>
      <c r="AD614" s="12"/>
      <c r="AE614" s="12"/>
      <c r="AF614" s="12"/>
      <c r="AG614" s="12"/>
      <c r="AH614" s="12"/>
      <c r="AI614" s="12"/>
      <c r="AJ614" s="12"/>
      <c r="AK614" s="12"/>
      <c r="AL614" s="12"/>
      <c r="AM614" s="12"/>
      <c r="AN614" s="12"/>
      <c r="AO614" s="12"/>
      <c r="AP614" s="12"/>
      <c r="AQ614" s="12"/>
      <c r="AR614" s="12"/>
      <c r="AS614" s="12"/>
      <c r="AT614" s="12"/>
      <c r="AU614" s="12"/>
      <c r="AV614" s="12"/>
      <c r="AW614" s="12"/>
    </row>
    <row r="615" spans="1:49" x14ac:dyDescent="0.25">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c r="AA615" s="12"/>
      <c r="AB615" s="12"/>
      <c r="AC615" s="12"/>
      <c r="AD615" s="12"/>
      <c r="AE615" s="12"/>
      <c r="AF615" s="12"/>
      <c r="AG615" s="12"/>
      <c r="AH615" s="12"/>
      <c r="AI615" s="12"/>
      <c r="AJ615" s="12"/>
      <c r="AK615" s="12"/>
      <c r="AL615" s="12"/>
      <c r="AM615" s="12"/>
      <c r="AN615" s="12"/>
      <c r="AO615" s="12"/>
      <c r="AP615" s="12"/>
      <c r="AQ615" s="12"/>
      <c r="AR615" s="12"/>
      <c r="AS615" s="12"/>
      <c r="AT615" s="12"/>
      <c r="AU615" s="12"/>
      <c r="AV615" s="12"/>
      <c r="AW615" s="12"/>
    </row>
    <row r="616" spans="1:49" x14ac:dyDescent="0.25">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c r="AA616" s="12"/>
      <c r="AB616" s="12"/>
      <c r="AC616" s="12"/>
      <c r="AD616" s="12"/>
      <c r="AE616" s="12"/>
      <c r="AF616" s="12"/>
      <c r="AG616" s="12"/>
      <c r="AH616" s="12"/>
      <c r="AI616" s="12"/>
      <c r="AJ616" s="12"/>
      <c r="AK616" s="12"/>
      <c r="AL616" s="12"/>
      <c r="AM616" s="12"/>
      <c r="AN616" s="12"/>
      <c r="AO616" s="12"/>
      <c r="AP616" s="12"/>
      <c r="AQ616" s="12"/>
      <c r="AR616" s="12"/>
      <c r="AS616" s="12"/>
      <c r="AT616" s="12"/>
      <c r="AU616" s="12"/>
      <c r="AV616" s="12"/>
      <c r="AW616" s="12"/>
    </row>
    <row r="617" spans="1:49" x14ac:dyDescent="0.25">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c r="AA617" s="12"/>
      <c r="AB617" s="12"/>
      <c r="AC617" s="12"/>
      <c r="AD617" s="12"/>
      <c r="AE617" s="12"/>
      <c r="AF617" s="12"/>
      <c r="AG617" s="12"/>
      <c r="AH617" s="12"/>
      <c r="AI617" s="12"/>
      <c r="AJ617" s="12"/>
      <c r="AK617" s="12"/>
      <c r="AL617" s="12"/>
      <c r="AM617" s="12"/>
      <c r="AN617" s="12"/>
      <c r="AO617" s="12"/>
      <c r="AP617" s="12"/>
      <c r="AQ617" s="12"/>
      <c r="AR617" s="12"/>
      <c r="AS617" s="12"/>
      <c r="AT617" s="12"/>
      <c r="AU617" s="12"/>
      <c r="AV617" s="12"/>
      <c r="AW617" s="12"/>
    </row>
    <row r="618" spans="1:49" x14ac:dyDescent="0.25">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c r="AA618" s="12"/>
      <c r="AB618" s="12"/>
      <c r="AC618" s="12"/>
      <c r="AD618" s="12"/>
      <c r="AE618" s="12"/>
      <c r="AF618" s="12"/>
      <c r="AG618" s="12"/>
      <c r="AH618" s="12"/>
      <c r="AI618" s="12"/>
      <c r="AJ618" s="12"/>
      <c r="AK618" s="12"/>
      <c r="AL618" s="12"/>
      <c r="AM618" s="12"/>
      <c r="AN618" s="12"/>
      <c r="AO618" s="12"/>
      <c r="AP618" s="12"/>
      <c r="AQ618" s="12"/>
      <c r="AR618" s="12"/>
      <c r="AS618" s="12"/>
      <c r="AT618" s="12"/>
      <c r="AU618" s="12"/>
      <c r="AV618" s="12"/>
      <c r="AW618" s="12"/>
    </row>
    <row r="619" spans="1:49" x14ac:dyDescent="0.25">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c r="AA619" s="12"/>
      <c r="AB619" s="12"/>
      <c r="AC619" s="12"/>
      <c r="AD619" s="12"/>
      <c r="AE619" s="12"/>
      <c r="AF619" s="12"/>
      <c r="AG619" s="12"/>
      <c r="AH619" s="12"/>
      <c r="AI619" s="12"/>
      <c r="AJ619" s="12"/>
      <c r="AK619" s="12"/>
      <c r="AL619" s="12"/>
      <c r="AM619" s="12"/>
      <c r="AN619" s="12"/>
      <c r="AO619" s="12"/>
      <c r="AP619" s="12"/>
      <c r="AQ619" s="12"/>
      <c r="AR619" s="12"/>
      <c r="AS619" s="12"/>
      <c r="AT619" s="12"/>
      <c r="AU619" s="12"/>
      <c r="AV619" s="12"/>
      <c r="AW619" s="12"/>
    </row>
    <row r="620" spans="1:49" x14ac:dyDescent="0.25">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c r="AA620" s="12"/>
      <c r="AB620" s="12"/>
      <c r="AC620" s="12"/>
      <c r="AD620" s="12"/>
      <c r="AE620" s="12"/>
      <c r="AF620" s="12"/>
      <c r="AG620" s="12"/>
      <c r="AH620" s="12"/>
      <c r="AI620" s="12"/>
      <c r="AJ620" s="12"/>
      <c r="AK620" s="12"/>
      <c r="AL620" s="12"/>
      <c r="AM620" s="12"/>
      <c r="AN620" s="12"/>
      <c r="AO620" s="12"/>
      <c r="AP620" s="12"/>
      <c r="AQ620" s="12"/>
      <c r="AR620" s="12"/>
      <c r="AS620" s="12"/>
      <c r="AT620" s="12"/>
      <c r="AU620" s="12"/>
      <c r="AV620" s="12"/>
      <c r="AW620" s="12"/>
    </row>
    <row r="621" spans="1:49" x14ac:dyDescent="0.25">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c r="AA621" s="12"/>
      <c r="AB621" s="12"/>
      <c r="AC621" s="12"/>
      <c r="AD621" s="12"/>
      <c r="AE621" s="12"/>
      <c r="AF621" s="12"/>
      <c r="AG621" s="12"/>
      <c r="AH621" s="12"/>
      <c r="AI621" s="12"/>
      <c r="AJ621" s="12"/>
      <c r="AK621" s="12"/>
      <c r="AL621" s="12"/>
      <c r="AM621" s="12"/>
      <c r="AN621" s="12"/>
      <c r="AO621" s="12"/>
      <c r="AP621" s="12"/>
      <c r="AQ621" s="12"/>
      <c r="AR621" s="12"/>
      <c r="AS621" s="12"/>
      <c r="AT621" s="12"/>
      <c r="AU621" s="12"/>
      <c r="AV621" s="12"/>
      <c r="AW621" s="12"/>
    </row>
    <row r="622" spans="1:49" x14ac:dyDescent="0.25">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c r="AA622" s="12"/>
      <c r="AB622" s="12"/>
      <c r="AC622" s="12"/>
      <c r="AD622" s="12"/>
      <c r="AE622" s="12"/>
      <c r="AF622" s="12"/>
      <c r="AG622" s="12"/>
      <c r="AH622" s="12"/>
      <c r="AI622" s="12"/>
      <c r="AJ622" s="12"/>
      <c r="AK622" s="12"/>
      <c r="AL622" s="12"/>
      <c r="AM622" s="12"/>
      <c r="AN622" s="12"/>
      <c r="AO622" s="12"/>
      <c r="AP622" s="12"/>
      <c r="AQ622" s="12"/>
      <c r="AR622" s="12"/>
      <c r="AS622" s="12"/>
      <c r="AT622" s="12"/>
      <c r="AU622" s="12"/>
      <c r="AV622" s="12"/>
      <c r="AW622" s="12"/>
    </row>
    <row r="623" spans="1:49" x14ac:dyDescent="0.25">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c r="AA623" s="12"/>
      <c r="AB623" s="12"/>
      <c r="AC623" s="12"/>
      <c r="AD623" s="12"/>
      <c r="AE623" s="12"/>
      <c r="AF623" s="12"/>
      <c r="AG623" s="12"/>
      <c r="AH623" s="12"/>
      <c r="AI623" s="12"/>
      <c r="AJ623" s="12"/>
      <c r="AK623" s="12"/>
      <c r="AL623" s="12"/>
      <c r="AM623" s="12"/>
      <c r="AN623" s="12"/>
      <c r="AO623" s="12"/>
      <c r="AP623" s="12"/>
      <c r="AQ623" s="12"/>
      <c r="AR623" s="12"/>
      <c r="AS623" s="12"/>
      <c r="AT623" s="12"/>
      <c r="AU623" s="12"/>
      <c r="AV623" s="12"/>
      <c r="AW623" s="12"/>
    </row>
    <row r="624" spans="1:49" x14ac:dyDescent="0.25">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c r="AA624" s="12"/>
      <c r="AB624" s="12"/>
      <c r="AC624" s="12"/>
      <c r="AD624" s="12"/>
      <c r="AE624" s="12"/>
      <c r="AF624" s="12"/>
      <c r="AG624" s="12"/>
      <c r="AH624" s="12"/>
      <c r="AI624" s="12"/>
      <c r="AJ624" s="12"/>
      <c r="AK624" s="12"/>
      <c r="AL624" s="12"/>
      <c r="AM624" s="12"/>
      <c r="AN624" s="12"/>
      <c r="AO624" s="12"/>
      <c r="AP624" s="12"/>
      <c r="AQ624" s="12"/>
      <c r="AR624" s="12"/>
      <c r="AS624" s="12"/>
      <c r="AT624" s="12"/>
      <c r="AU624" s="12"/>
      <c r="AV624" s="12"/>
      <c r="AW624" s="12"/>
    </row>
    <row r="625" spans="1:49" x14ac:dyDescent="0.25">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c r="AA625" s="12"/>
      <c r="AB625" s="12"/>
      <c r="AC625" s="12"/>
      <c r="AD625" s="12"/>
      <c r="AE625" s="12"/>
      <c r="AF625" s="12"/>
      <c r="AG625" s="12"/>
      <c r="AH625" s="12"/>
      <c r="AI625" s="12"/>
      <c r="AJ625" s="12"/>
      <c r="AK625" s="12"/>
      <c r="AL625" s="12"/>
      <c r="AM625" s="12"/>
      <c r="AN625" s="12"/>
      <c r="AO625" s="12"/>
      <c r="AP625" s="12"/>
      <c r="AQ625" s="12"/>
      <c r="AR625" s="12"/>
      <c r="AS625" s="12"/>
      <c r="AT625" s="12"/>
      <c r="AU625" s="12"/>
      <c r="AV625" s="12"/>
      <c r="AW625" s="12"/>
    </row>
    <row r="626" spans="1:49" x14ac:dyDescent="0.25">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c r="AA626" s="12"/>
      <c r="AB626" s="12"/>
      <c r="AC626" s="12"/>
      <c r="AD626" s="12"/>
      <c r="AE626" s="12"/>
      <c r="AF626" s="12"/>
      <c r="AG626" s="12"/>
      <c r="AH626" s="12"/>
      <c r="AI626" s="12"/>
      <c r="AJ626" s="12"/>
      <c r="AK626" s="12"/>
      <c r="AL626" s="12"/>
      <c r="AM626" s="12"/>
      <c r="AN626" s="12"/>
      <c r="AO626" s="12"/>
      <c r="AP626" s="12"/>
      <c r="AQ626" s="12"/>
      <c r="AR626" s="12"/>
      <c r="AS626" s="12"/>
      <c r="AT626" s="12"/>
      <c r="AU626" s="12"/>
      <c r="AV626" s="12"/>
      <c r="AW626" s="12"/>
    </row>
    <row r="627" spans="1:49" x14ac:dyDescent="0.25">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c r="AA627" s="12"/>
      <c r="AB627" s="12"/>
      <c r="AC627" s="12"/>
      <c r="AD627" s="12"/>
      <c r="AE627" s="12"/>
      <c r="AF627" s="12"/>
      <c r="AG627" s="12"/>
      <c r="AH627" s="12"/>
      <c r="AI627" s="12"/>
      <c r="AJ627" s="12"/>
      <c r="AK627" s="12"/>
      <c r="AL627" s="12"/>
      <c r="AM627" s="12"/>
      <c r="AN627" s="12"/>
      <c r="AO627" s="12"/>
      <c r="AP627" s="12"/>
      <c r="AQ627" s="12"/>
      <c r="AR627" s="12"/>
      <c r="AS627" s="12"/>
      <c r="AT627" s="12"/>
      <c r="AU627" s="12"/>
      <c r="AV627" s="12"/>
      <c r="AW627" s="12"/>
    </row>
    <row r="628" spans="1:49" x14ac:dyDescent="0.25">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c r="AA628" s="12"/>
      <c r="AB628" s="12"/>
      <c r="AC628" s="12"/>
      <c r="AD628" s="12"/>
      <c r="AE628" s="12"/>
      <c r="AF628" s="12"/>
      <c r="AG628" s="12"/>
      <c r="AH628" s="12"/>
      <c r="AI628" s="12"/>
      <c r="AJ628" s="12"/>
      <c r="AK628" s="12"/>
      <c r="AL628" s="12"/>
      <c r="AM628" s="12"/>
      <c r="AN628" s="12"/>
      <c r="AO628" s="12"/>
      <c r="AP628" s="12"/>
      <c r="AQ628" s="12"/>
      <c r="AR628" s="12"/>
      <c r="AS628" s="12"/>
      <c r="AT628" s="12"/>
      <c r="AU628" s="12"/>
      <c r="AV628" s="12"/>
      <c r="AW628" s="12"/>
    </row>
    <row r="629" spans="1:49" x14ac:dyDescent="0.25">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c r="AA629" s="12"/>
      <c r="AB629" s="12"/>
      <c r="AC629" s="12"/>
      <c r="AD629" s="12"/>
      <c r="AE629" s="12"/>
      <c r="AF629" s="12"/>
      <c r="AG629" s="12"/>
      <c r="AH629" s="12"/>
      <c r="AI629" s="12"/>
      <c r="AJ629" s="12"/>
      <c r="AK629" s="12"/>
      <c r="AL629" s="12"/>
      <c r="AM629" s="12"/>
      <c r="AN629" s="12"/>
      <c r="AO629" s="12"/>
      <c r="AP629" s="12"/>
      <c r="AQ629" s="12"/>
      <c r="AR629" s="12"/>
      <c r="AS629" s="12"/>
      <c r="AT629" s="12"/>
      <c r="AU629" s="12"/>
      <c r="AV629" s="12"/>
      <c r="AW629" s="12"/>
    </row>
    <row r="630" spans="1:49" x14ac:dyDescent="0.25">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c r="AA630" s="12"/>
      <c r="AB630" s="12"/>
      <c r="AC630" s="12"/>
      <c r="AD630" s="12"/>
      <c r="AE630" s="12"/>
      <c r="AF630" s="12"/>
      <c r="AG630" s="12"/>
      <c r="AH630" s="12"/>
      <c r="AI630" s="12"/>
      <c r="AJ630" s="12"/>
      <c r="AK630" s="12"/>
      <c r="AL630" s="12"/>
      <c r="AM630" s="12"/>
      <c r="AN630" s="12"/>
      <c r="AO630" s="12"/>
      <c r="AP630" s="12"/>
      <c r="AQ630" s="12"/>
      <c r="AR630" s="12"/>
      <c r="AS630" s="12"/>
      <c r="AT630" s="12"/>
      <c r="AU630" s="12"/>
      <c r="AV630" s="12"/>
      <c r="AW630" s="12"/>
    </row>
    <row r="631" spans="1:49" x14ac:dyDescent="0.25">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c r="AA631" s="12"/>
      <c r="AB631" s="12"/>
      <c r="AC631" s="12"/>
      <c r="AD631" s="12"/>
      <c r="AE631" s="12"/>
      <c r="AF631" s="12"/>
      <c r="AG631" s="12"/>
      <c r="AH631" s="12"/>
      <c r="AI631" s="12"/>
      <c r="AJ631" s="12"/>
      <c r="AK631" s="12"/>
      <c r="AL631" s="12"/>
      <c r="AM631" s="12"/>
      <c r="AN631" s="12"/>
      <c r="AO631" s="12"/>
      <c r="AP631" s="12"/>
      <c r="AQ631" s="12"/>
      <c r="AR631" s="12"/>
      <c r="AS631" s="12"/>
      <c r="AT631" s="12"/>
      <c r="AU631" s="12"/>
      <c r="AV631" s="12"/>
      <c r="AW631" s="12"/>
    </row>
    <row r="632" spans="1:49" x14ac:dyDescent="0.25">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c r="AA632" s="12"/>
      <c r="AB632" s="12"/>
      <c r="AC632" s="12"/>
      <c r="AD632" s="12"/>
      <c r="AE632" s="12"/>
      <c r="AF632" s="12"/>
      <c r="AG632" s="12"/>
      <c r="AH632" s="12"/>
      <c r="AI632" s="12"/>
      <c r="AJ632" s="12"/>
      <c r="AK632" s="12"/>
      <c r="AL632" s="12"/>
      <c r="AM632" s="12"/>
      <c r="AN632" s="12"/>
      <c r="AO632" s="12"/>
      <c r="AP632" s="12"/>
      <c r="AQ632" s="12"/>
      <c r="AR632" s="12"/>
      <c r="AS632" s="12"/>
      <c r="AT632" s="12"/>
      <c r="AU632" s="12"/>
      <c r="AV632" s="12"/>
      <c r="AW632" s="12"/>
    </row>
    <row r="633" spans="1:49" x14ac:dyDescent="0.25">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c r="AA633" s="12"/>
      <c r="AB633" s="12"/>
      <c r="AC633" s="12"/>
      <c r="AD633" s="12"/>
      <c r="AE633" s="12"/>
      <c r="AF633" s="12"/>
      <c r="AG633" s="12"/>
      <c r="AH633" s="12"/>
      <c r="AI633" s="12"/>
      <c r="AJ633" s="12"/>
      <c r="AK633" s="12"/>
      <c r="AL633" s="12"/>
      <c r="AM633" s="12"/>
      <c r="AN633" s="12"/>
      <c r="AO633" s="12"/>
      <c r="AP633" s="12"/>
      <c r="AQ633" s="12"/>
      <c r="AR633" s="12"/>
      <c r="AS633" s="12"/>
      <c r="AT633" s="12"/>
      <c r="AU633" s="12"/>
      <c r="AV633" s="12"/>
      <c r="AW633" s="12"/>
    </row>
    <row r="634" spans="1:49" x14ac:dyDescent="0.25">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c r="AA634" s="12"/>
      <c r="AB634" s="12"/>
      <c r="AC634" s="12"/>
      <c r="AD634" s="12"/>
      <c r="AE634" s="12"/>
      <c r="AF634" s="12"/>
      <c r="AG634" s="12"/>
      <c r="AH634" s="12"/>
      <c r="AI634" s="12"/>
      <c r="AJ634" s="12"/>
      <c r="AK634" s="12"/>
      <c r="AL634" s="12"/>
      <c r="AM634" s="12"/>
      <c r="AN634" s="12"/>
      <c r="AO634" s="12"/>
      <c r="AP634" s="12"/>
      <c r="AQ634" s="12"/>
      <c r="AR634" s="12"/>
      <c r="AS634" s="12"/>
      <c r="AT634" s="12"/>
      <c r="AU634" s="12"/>
      <c r="AV634" s="12"/>
      <c r="AW634" s="12"/>
    </row>
    <row r="635" spans="1:49" x14ac:dyDescent="0.25">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c r="AA635" s="12"/>
      <c r="AB635" s="12"/>
      <c r="AC635" s="12"/>
      <c r="AD635" s="12"/>
      <c r="AE635" s="12"/>
      <c r="AF635" s="12"/>
      <c r="AG635" s="12"/>
      <c r="AH635" s="12"/>
      <c r="AI635" s="12"/>
      <c r="AJ635" s="12"/>
      <c r="AK635" s="12"/>
      <c r="AL635" s="12"/>
      <c r="AM635" s="12"/>
      <c r="AN635" s="12"/>
      <c r="AO635" s="12"/>
      <c r="AP635" s="12"/>
      <c r="AQ635" s="12"/>
      <c r="AR635" s="12"/>
      <c r="AS635" s="12"/>
      <c r="AT635" s="12"/>
      <c r="AU635" s="12"/>
      <c r="AV635" s="12"/>
      <c r="AW635" s="12"/>
    </row>
    <row r="636" spans="1:49" x14ac:dyDescent="0.25">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c r="AA636" s="12"/>
      <c r="AB636" s="12"/>
      <c r="AC636" s="12"/>
      <c r="AD636" s="12"/>
      <c r="AE636" s="12"/>
      <c r="AF636" s="12"/>
      <c r="AG636" s="12"/>
      <c r="AH636" s="12"/>
      <c r="AI636" s="12"/>
      <c r="AJ636" s="12"/>
      <c r="AK636" s="12"/>
      <c r="AL636" s="12"/>
      <c r="AM636" s="12"/>
      <c r="AN636" s="12"/>
      <c r="AO636" s="12"/>
      <c r="AP636" s="12"/>
      <c r="AQ636" s="12"/>
      <c r="AR636" s="12"/>
      <c r="AS636" s="12"/>
      <c r="AT636" s="12"/>
      <c r="AU636" s="12"/>
      <c r="AV636" s="12"/>
      <c r="AW636" s="12"/>
    </row>
    <row r="637" spans="1:49" x14ac:dyDescent="0.25">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c r="AA637" s="12"/>
      <c r="AB637" s="12"/>
      <c r="AC637" s="12"/>
      <c r="AD637" s="12"/>
      <c r="AE637" s="12"/>
      <c r="AF637" s="12"/>
      <c r="AG637" s="12"/>
      <c r="AH637" s="12"/>
      <c r="AI637" s="12"/>
      <c r="AJ637" s="12"/>
      <c r="AK637" s="12"/>
      <c r="AL637" s="12"/>
      <c r="AM637" s="12"/>
      <c r="AN637" s="12"/>
      <c r="AO637" s="12"/>
      <c r="AP637" s="12"/>
      <c r="AQ637" s="12"/>
      <c r="AR637" s="12"/>
      <c r="AS637" s="12"/>
      <c r="AT637" s="12"/>
      <c r="AU637" s="12"/>
      <c r="AV637" s="12"/>
      <c r="AW637" s="12"/>
    </row>
    <row r="638" spans="1:49" x14ac:dyDescent="0.25">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c r="AA638" s="12"/>
      <c r="AB638" s="12"/>
      <c r="AC638" s="12"/>
      <c r="AD638" s="12"/>
      <c r="AE638" s="12"/>
      <c r="AF638" s="12"/>
      <c r="AG638" s="12"/>
      <c r="AH638" s="12"/>
      <c r="AI638" s="12"/>
      <c r="AJ638" s="12"/>
      <c r="AK638" s="12"/>
      <c r="AL638" s="12"/>
      <c r="AM638" s="12"/>
      <c r="AN638" s="12"/>
      <c r="AO638" s="12"/>
      <c r="AP638" s="12"/>
      <c r="AQ638" s="12"/>
      <c r="AR638" s="12"/>
      <c r="AS638" s="12"/>
      <c r="AT638" s="12"/>
      <c r="AU638" s="12"/>
      <c r="AV638" s="12"/>
      <c r="AW638" s="12"/>
    </row>
    <row r="639" spans="1:49" x14ac:dyDescent="0.25">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c r="AA639" s="12"/>
      <c r="AB639" s="12"/>
      <c r="AC639" s="12"/>
      <c r="AD639" s="12"/>
      <c r="AE639" s="12"/>
      <c r="AF639" s="12"/>
      <c r="AG639" s="12"/>
      <c r="AH639" s="12"/>
      <c r="AI639" s="12"/>
      <c r="AJ639" s="12"/>
      <c r="AK639" s="12"/>
      <c r="AL639" s="12"/>
      <c r="AM639" s="12"/>
      <c r="AN639" s="12"/>
      <c r="AO639" s="12"/>
      <c r="AP639" s="12"/>
      <c r="AQ639" s="12"/>
      <c r="AR639" s="12"/>
      <c r="AS639" s="12"/>
      <c r="AT639" s="12"/>
      <c r="AU639" s="12"/>
      <c r="AV639" s="12"/>
      <c r="AW639" s="12"/>
    </row>
    <row r="640" spans="1:49" x14ac:dyDescent="0.25">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c r="AA640" s="12"/>
      <c r="AB640" s="12"/>
      <c r="AC640" s="12"/>
      <c r="AD640" s="12"/>
      <c r="AE640" s="12"/>
      <c r="AF640" s="12"/>
      <c r="AG640" s="12"/>
      <c r="AH640" s="12"/>
      <c r="AI640" s="12"/>
      <c r="AJ640" s="12"/>
      <c r="AK640" s="12"/>
      <c r="AL640" s="12"/>
      <c r="AM640" s="12"/>
      <c r="AN640" s="12"/>
      <c r="AO640" s="12"/>
      <c r="AP640" s="12"/>
      <c r="AQ640" s="12"/>
      <c r="AR640" s="12"/>
      <c r="AS640" s="12"/>
      <c r="AT640" s="12"/>
      <c r="AU640" s="12"/>
      <c r="AV640" s="12"/>
      <c r="AW640" s="12"/>
    </row>
    <row r="641" spans="1:49" x14ac:dyDescent="0.25">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c r="AA641" s="12"/>
      <c r="AB641" s="12"/>
      <c r="AC641" s="12"/>
      <c r="AD641" s="12"/>
      <c r="AE641" s="12"/>
      <c r="AF641" s="12"/>
      <c r="AG641" s="12"/>
      <c r="AH641" s="12"/>
      <c r="AI641" s="12"/>
      <c r="AJ641" s="12"/>
      <c r="AK641" s="12"/>
      <c r="AL641" s="12"/>
      <c r="AM641" s="12"/>
      <c r="AN641" s="12"/>
      <c r="AO641" s="12"/>
      <c r="AP641" s="12"/>
      <c r="AQ641" s="12"/>
      <c r="AR641" s="12"/>
      <c r="AS641" s="12"/>
      <c r="AT641" s="12"/>
      <c r="AU641" s="12"/>
      <c r="AV641" s="12"/>
      <c r="AW641" s="12"/>
    </row>
    <row r="642" spans="1:49" x14ac:dyDescent="0.25">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c r="AA642" s="12"/>
      <c r="AB642" s="12"/>
      <c r="AC642" s="12"/>
      <c r="AD642" s="12"/>
      <c r="AE642" s="12"/>
      <c r="AF642" s="12"/>
      <c r="AG642" s="12"/>
      <c r="AH642" s="12"/>
      <c r="AI642" s="12"/>
      <c r="AJ642" s="12"/>
      <c r="AK642" s="12"/>
      <c r="AL642" s="12"/>
      <c r="AM642" s="12"/>
      <c r="AN642" s="12"/>
      <c r="AO642" s="12"/>
      <c r="AP642" s="12"/>
      <c r="AQ642" s="12"/>
      <c r="AR642" s="12"/>
      <c r="AS642" s="12"/>
      <c r="AT642" s="12"/>
      <c r="AU642" s="12"/>
      <c r="AV642" s="12"/>
      <c r="AW642" s="12"/>
    </row>
    <row r="643" spans="1:49" x14ac:dyDescent="0.25">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c r="AA643" s="12"/>
      <c r="AB643" s="12"/>
      <c r="AC643" s="12"/>
      <c r="AD643" s="12"/>
      <c r="AE643" s="12"/>
      <c r="AF643" s="12"/>
      <c r="AG643" s="12"/>
      <c r="AH643" s="12"/>
      <c r="AI643" s="12"/>
      <c r="AJ643" s="12"/>
      <c r="AK643" s="12"/>
      <c r="AL643" s="12"/>
      <c r="AM643" s="12"/>
      <c r="AN643" s="12"/>
      <c r="AO643" s="12"/>
      <c r="AP643" s="12"/>
      <c r="AQ643" s="12"/>
      <c r="AR643" s="12"/>
      <c r="AS643" s="12"/>
      <c r="AT643" s="12"/>
      <c r="AU643" s="12"/>
      <c r="AV643" s="12"/>
      <c r="AW643" s="12"/>
    </row>
    <row r="644" spans="1:49" x14ac:dyDescent="0.25">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c r="AA644" s="12"/>
      <c r="AB644" s="12"/>
      <c r="AC644" s="12"/>
      <c r="AD644" s="12"/>
      <c r="AE644" s="12"/>
      <c r="AF644" s="12"/>
      <c r="AG644" s="12"/>
      <c r="AH644" s="12"/>
      <c r="AI644" s="12"/>
      <c r="AJ644" s="12"/>
      <c r="AK644" s="12"/>
      <c r="AL644" s="12"/>
      <c r="AM644" s="12"/>
      <c r="AN644" s="12"/>
      <c r="AO644" s="12"/>
      <c r="AP644" s="12"/>
      <c r="AQ644" s="12"/>
      <c r="AR644" s="12"/>
      <c r="AS644" s="12"/>
      <c r="AT644" s="12"/>
      <c r="AU644" s="12"/>
      <c r="AV644" s="12"/>
      <c r="AW644" s="12"/>
    </row>
    <row r="645" spans="1:49" x14ac:dyDescent="0.25">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c r="AA645" s="12"/>
      <c r="AB645" s="12"/>
      <c r="AC645" s="12"/>
      <c r="AD645" s="12"/>
      <c r="AE645" s="12"/>
      <c r="AF645" s="12"/>
      <c r="AG645" s="12"/>
      <c r="AH645" s="12"/>
      <c r="AI645" s="12"/>
      <c r="AJ645" s="12"/>
      <c r="AK645" s="12"/>
      <c r="AL645" s="12"/>
      <c r="AM645" s="12"/>
      <c r="AN645" s="12"/>
      <c r="AO645" s="12"/>
      <c r="AP645" s="12"/>
      <c r="AQ645" s="12"/>
      <c r="AR645" s="12"/>
      <c r="AS645" s="12"/>
      <c r="AT645" s="12"/>
      <c r="AU645" s="12"/>
      <c r="AV645" s="12"/>
      <c r="AW645" s="12"/>
    </row>
    <row r="646" spans="1:49" x14ac:dyDescent="0.25">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c r="AA646" s="12"/>
      <c r="AB646" s="12"/>
      <c r="AC646" s="12"/>
      <c r="AD646" s="12"/>
      <c r="AE646" s="12"/>
      <c r="AF646" s="12"/>
      <c r="AG646" s="12"/>
      <c r="AH646" s="12"/>
      <c r="AI646" s="12"/>
      <c r="AJ646" s="12"/>
      <c r="AK646" s="12"/>
      <c r="AL646" s="12"/>
      <c r="AM646" s="12"/>
      <c r="AN646" s="12"/>
      <c r="AO646" s="12"/>
      <c r="AP646" s="12"/>
      <c r="AQ646" s="12"/>
      <c r="AR646" s="12"/>
      <c r="AS646" s="12"/>
      <c r="AT646" s="12"/>
      <c r="AU646" s="12"/>
      <c r="AV646" s="12"/>
      <c r="AW646" s="12"/>
    </row>
    <row r="647" spans="1:49" x14ac:dyDescent="0.25">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c r="AA647" s="12"/>
      <c r="AB647" s="12"/>
      <c r="AC647" s="12"/>
      <c r="AD647" s="12"/>
      <c r="AE647" s="12"/>
      <c r="AF647" s="12"/>
      <c r="AG647" s="12"/>
      <c r="AH647" s="12"/>
      <c r="AI647" s="12"/>
      <c r="AJ647" s="12"/>
      <c r="AK647" s="12"/>
      <c r="AL647" s="12"/>
      <c r="AM647" s="12"/>
      <c r="AN647" s="12"/>
      <c r="AO647" s="12"/>
      <c r="AP647" s="12"/>
      <c r="AQ647" s="12"/>
      <c r="AR647" s="12"/>
      <c r="AS647" s="12"/>
      <c r="AT647" s="12"/>
      <c r="AU647" s="12"/>
      <c r="AV647" s="12"/>
      <c r="AW647" s="12"/>
    </row>
    <row r="648" spans="1:49" x14ac:dyDescent="0.25">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c r="AA648" s="12"/>
      <c r="AB648" s="12"/>
      <c r="AC648" s="12"/>
      <c r="AD648" s="12"/>
      <c r="AE648" s="12"/>
      <c r="AF648" s="12"/>
      <c r="AG648" s="12"/>
      <c r="AH648" s="12"/>
      <c r="AI648" s="12"/>
      <c r="AJ648" s="12"/>
      <c r="AK648" s="12"/>
      <c r="AL648" s="12"/>
      <c r="AM648" s="12"/>
      <c r="AN648" s="12"/>
      <c r="AO648" s="12"/>
      <c r="AP648" s="12"/>
      <c r="AQ648" s="12"/>
      <c r="AR648" s="12"/>
      <c r="AS648" s="12"/>
      <c r="AT648" s="12"/>
      <c r="AU648" s="12"/>
      <c r="AV648" s="12"/>
      <c r="AW648" s="12"/>
    </row>
    <row r="649" spans="1:49" x14ac:dyDescent="0.25">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c r="AA649" s="12"/>
      <c r="AB649" s="12"/>
      <c r="AC649" s="12"/>
      <c r="AD649" s="12"/>
      <c r="AE649" s="12"/>
      <c r="AF649" s="12"/>
      <c r="AG649" s="12"/>
      <c r="AH649" s="12"/>
      <c r="AI649" s="12"/>
      <c r="AJ649" s="12"/>
      <c r="AK649" s="12"/>
      <c r="AL649" s="12"/>
      <c r="AM649" s="12"/>
      <c r="AN649" s="12"/>
      <c r="AO649" s="12"/>
      <c r="AP649" s="12"/>
      <c r="AQ649" s="12"/>
      <c r="AR649" s="12"/>
      <c r="AS649" s="12"/>
      <c r="AT649" s="12"/>
      <c r="AU649" s="12"/>
      <c r="AV649" s="12"/>
      <c r="AW649" s="12"/>
    </row>
    <row r="650" spans="1:49" x14ac:dyDescent="0.25">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c r="AA650" s="12"/>
      <c r="AB650" s="12"/>
      <c r="AC650" s="12"/>
      <c r="AD650" s="12"/>
      <c r="AE650" s="12"/>
      <c r="AF650" s="12"/>
      <c r="AG650" s="12"/>
      <c r="AH650" s="12"/>
      <c r="AI650" s="12"/>
      <c r="AJ650" s="12"/>
      <c r="AK650" s="12"/>
      <c r="AL650" s="12"/>
      <c r="AM650" s="12"/>
      <c r="AN650" s="12"/>
      <c r="AO650" s="12"/>
      <c r="AP650" s="12"/>
      <c r="AQ650" s="12"/>
      <c r="AR650" s="12"/>
      <c r="AS650" s="12"/>
      <c r="AT650" s="12"/>
      <c r="AU650" s="12"/>
      <c r="AV650" s="12"/>
      <c r="AW650" s="12"/>
    </row>
    <row r="651" spans="1:49" x14ac:dyDescent="0.25">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c r="AA651" s="12"/>
      <c r="AB651" s="12"/>
      <c r="AC651" s="12"/>
      <c r="AD651" s="12"/>
      <c r="AE651" s="12"/>
      <c r="AF651" s="12"/>
      <c r="AG651" s="12"/>
      <c r="AH651" s="12"/>
      <c r="AI651" s="12"/>
      <c r="AJ651" s="12"/>
      <c r="AK651" s="12"/>
      <c r="AL651" s="12"/>
      <c r="AM651" s="12"/>
      <c r="AN651" s="12"/>
      <c r="AO651" s="12"/>
      <c r="AP651" s="12"/>
      <c r="AQ651" s="12"/>
      <c r="AR651" s="12"/>
      <c r="AS651" s="12"/>
      <c r="AT651" s="12"/>
      <c r="AU651" s="12"/>
      <c r="AV651" s="12"/>
      <c r="AW651" s="12"/>
    </row>
    <row r="652" spans="1:49" x14ac:dyDescent="0.25">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c r="AA652" s="12"/>
      <c r="AB652" s="12"/>
      <c r="AC652" s="12"/>
      <c r="AD652" s="12"/>
      <c r="AE652" s="12"/>
      <c r="AF652" s="12"/>
      <c r="AG652" s="12"/>
      <c r="AH652" s="12"/>
      <c r="AI652" s="12"/>
      <c r="AJ652" s="12"/>
      <c r="AK652" s="12"/>
      <c r="AL652" s="12"/>
      <c r="AM652" s="12"/>
      <c r="AN652" s="12"/>
      <c r="AO652" s="12"/>
      <c r="AP652" s="12"/>
      <c r="AQ652" s="12"/>
      <c r="AR652" s="12"/>
      <c r="AS652" s="12"/>
      <c r="AT652" s="12"/>
      <c r="AU652" s="12"/>
      <c r="AV652" s="12"/>
      <c r="AW652" s="12"/>
    </row>
    <row r="653" spans="1:49" x14ac:dyDescent="0.25">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c r="AA653" s="12"/>
      <c r="AB653" s="12"/>
      <c r="AC653" s="12"/>
      <c r="AD653" s="12"/>
      <c r="AE653" s="12"/>
      <c r="AF653" s="12"/>
      <c r="AG653" s="12"/>
      <c r="AH653" s="12"/>
      <c r="AI653" s="12"/>
      <c r="AJ653" s="12"/>
      <c r="AK653" s="12"/>
      <c r="AL653" s="12"/>
      <c r="AM653" s="12"/>
      <c r="AN653" s="12"/>
      <c r="AO653" s="12"/>
      <c r="AP653" s="12"/>
      <c r="AQ653" s="12"/>
      <c r="AR653" s="12"/>
      <c r="AS653" s="12"/>
      <c r="AT653" s="12"/>
      <c r="AU653" s="12"/>
      <c r="AV653" s="12"/>
      <c r="AW653" s="12"/>
    </row>
    <row r="654" spans="1:49" x14ac:dyDescent="0.25">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c r="AA654" s="12"/>
      <c r="AB654" s="12"/>
      <c r="AC654" s="12"/>
      <c r="AD654" s="12"/>
      <c r="AE654" s="12"/>
      <c r="AF654" s="12"/>
      <c r="AG654" s="12"/>
      <c r="AH654" s="12"/>
      <c r="AI654" s="12"/>
      <c r="AJ654" s="12"/>
      <c r="AK654" s="12"/>
      <c r="AL654" s="12"/>
      <c r="AM654" s="12"/>
      <c r="AN654" s="12"/>
      <c r="AO654" s="12"/>
      <c r="AP654" s="12"/>
      <c r="AQ654" s="12"/>
      <c r="AR654" s="12"/>
      <c r="AS654" s="12"/>
      <c r="AT654" s="12"/>
      <c r="AU654" s="12"/>
      <c r="AV654" s="12"/>
      <c r="AW654" s="12"/>
    </row>
    <row r="655" spans="1:49" x14ac:dyDescent="0.25">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c r="AA655" s="12"/>
      <c r="AB655" s="12"/>
      <c r="AC655" s="12"/>
      <c r="AD655" s="12"/>
      <c r="AE655" s="12"/>
      <c r="AF655" s="12"/>
      <c r="AG655" s="12"/>
      <c r="AH655" s="12"/>
      <c r="AI655" s="12"/>
      <c r="AJ655" s="12"/>
      <c r="AK655" s="12"/>
      <c r="AL655" s="12"/>
      <c r="AM655" s="12"/>
      <c r="AN655" s="12"/>
      <c r="AO655" s="12"/>
      <c r="AP655" s="12"/>
      <c r="AQ655" s="12"/>
      <c r="AR655" s="12"/>
      <c r="AS655" s="12"/>
      <c r="AT655" s="12"/>
      <c r="AU655" s="12"/>
      <c r="AV655" s="12"/>
      <c r="AW655" s="12"/>
    </row>
    <row r="656" spans="1:49" x14ac:dyDescent="0.25">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c r="AA656" s="12"/>
      <c r="AB656" s="12"/>
      <c r="AC656" s="12"/>
      <c r="AD656" s="12"/>
      <c r="AE656" s="12"/>
      <c r="AF656" s="12"/>
      <c r="AG656" s="12"/>
      <c r="AH656" s="12"/>
      <c r="AI656" s="12"/>
      <c r="AJ656" s="12"/>
      <c r="AK656" s="12"/>
      <c r="AL656" s="12"/>
      <c r="AM656" s="12"/>
      <c r="AN656" s="12"/>
      <c r="AO656" s="12"/>
      <c r="AP656" s="12"/>
      <c r="AQ656" s="12"/>
      <c r="AR656" s="12"/>
      <c r="AS656" s="12"/>
      <c r="AT656" s="12"/>
      <c r="AU656" s="12"/>
      <c r="AV656" s="12"/>
      <c r="AW656" s="12"/>
    </row>
    <row r="657" spans="1:49" x14ac:dyDescent="0.25">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c r="AA657" s="12"/>
      <c r="AB657" s="12"/>
      <c r="AC657" s="12"/>
      <c r="AD657" s="12"/>
      <c r="AE657" s="12"/>
      <c r="AF657" s="12"/>
      <c r="AG657" s="12"/>
      <c r="AH657" s="12"/>
      <c r="AI657" s="12"/>
      <c r="AJ657" s="12"/>
      <c r="AK657" s="12"/>
      <c r="AL657" s="12"/>
      <c r="AM657" s="12"/>
      <c r="AN657" s="12"/>
      <c r="AO657" s="12"/>
      <c r="AP657" s="12"/>
      <c r="AQ657" s="12"/>
      <c r="AR657" s="12"/>
      <c r="AS657" s="12"/>
      <c r="AT657" s="12"/>
      <c r="AU657" s="12"/>
      <c r="AV657" s="12"/>
      <c r="AW657" s="12"/>
    </row>
    <row r="658" spans="1:49" x14ac:dyDescent="0.25">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c r="AA658" s="12"/>
      <c r="AB658" s="12"/>
      <c r="AC658" s="12"/>
      <c r="AD658" s="12"/>
      <c r="AE658" s="12"/>
      <c r="AF658" s="12"/>
      <c r="AG658" s="12"/>
      <c r="AH658" s="12"/>
      <c r="AI658" s="12"/>
      <c r="AJ658" s="12"/>
      <c r="AK658" s="12"/>
      <c r="AL658" s="12"/>
      <c r="AM658" s="12"/>
      <c r="AN658" s="12"/>
      <c r="AO658" s="12"/>
      <c r="AP658" s="12"/>
      <c r="AQ658" s="12"/>
      <c r="AR658" s="12"/>
      <c r="AS658" s="12"/>
      <c r="AT658" s="12"/>
      <c r="AU658" s="12"/>
      <c r="AV658" s="12"/>
      <c r="AW658" s="12"/>
    </row>
    <row r="659" spans="1:49" x14ac:dyDescent="0.25">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c r="AA659" s="12"/>
      <c r="AB659" s="12"/>
      <c r="AC659" s="12"/>
      <c r="AD659" s="12"/>
      <c r="AE659" s="12"/>
      <c r="AF659" s="12"/>
      <c r="AG659" s="12"/>
      <c r="AH659" s="12"/>
      <c r="AI659" s="12"/>
      <c r="AJ659" s="12"/>
      <c r="AK659" s="12"/>
      <c r="AL659" s="12"/>
      <c r="AM659" s="12"/>
      <c r="AN659" s="12"/>
      <c r="AO659" s="12"/>
      <c r="AP659" s="12"/>
      <c r="AQ659" s="12"/>
      <c r="AR659" s="12"/>
      <c r="AS659" s="12"/>
      <c r="AT659" s="12"/>
      <c r="AU659" s="12"/>
      <c r="AV659" s="12"/>
      <c r="AW659" s="12"/>
    </row>
    <row r="660" spans="1:49" x14ac:dyDescent="0.25">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c r="AA660" s="12"/>
      <c r="AB660" s="12"/>
      <c r="AC660" s="12"/>
      <c r="AD660" s="12"/>
      <c r="AE660" s="12"/>
      <c r="AF660" s="12"/>
      <c r="AG660" s="12"/>
      <c r="AH660" s="12"/>
      <c r="AI660" s="12"/>
      <c r="AJ660" s="12"/>
      <c r="AK660" s="12"/>
      <c r="AL660" s="12"/>
      <c r="AM660" s="12"/>
      <c r="AN660" s="12"/>
      <c r="AO660" s="12"/>
      <c r="AP660" s="12"/>
      <c r="AQ660" s="12"/>
      <c r="AR660" s="12"/>
      <c r="AS660" s="12"/>
      <c r="AT660" s="12"/>
      <c r="AU660" s="12"/>
      <c r="AV660" s="12"/>
      <c r="AW660" s="12"/>
    </row>
    <row r="661" spans="1:49" x14ac:dyDescent="0.25">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c r="AA661" s="12"/>
      <c r="AB661" s="12"/>
      <c r="AC661" s="12"/>
      <c r="AD661" s="12"/>
      <c r="AE661" s="12"/>
      <c r="AF661" s="12"/>
      <c r="AG661" s="12"/>
      <c r="AH661" s="12"/>
      <c r="AI661" s="12"/>
      <c r="AJ661" s="12"/>
      <c r="AK661" s="12"/>
      <c r="AL661" s="12"/>
      <c r="AM661" s="12"/>
      <c r="AN661" s="12"/>
      <c r="AO661" s="12"/>
      <c r="AP661" s="12"/>
      <c r="AQ661" s="12"/>
      <c r="AR661" s="12"/>
      <c r="AS661" s="12"/>
      <c r="AT661" s="12"/>
      <c r="AU661" s="12"/>
      <c r="AV661" s="12"/>
      <c r="AW661" s="12"/>
    </row>
    <row r="662" spans="1:49" x14ac:dyDescent="0.25">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c r="AA662" s="12"/>
      <c r="AB662" s="12"/>
      <c r="AC662" s="12"/>
      <c r="AD662" s="12"/>
      <c r="AE662" s="12"/>
      <c r="AF662" s="12"/>
      <c r="AG662" s="12"/>
      <c r="AH662" s="12"/>
      <c r="AI662" s="12"/>
      <c r="AJ662" s="12"/>
      <c r="AK662" s="12"/>
      <c r="AL662" s="12"/>
      <c r="AM662" s="12"/>
      <c r="AN662" s="12"/>
      <c r="AO662" s="12"/>
      <c r="AP662" s="12"/>
      <c r="AQ662" s="12"/>
      <c r="AR662" s="12"/>
      <c r="AS662" s="12"/>
      <c r="AT662" s="12"/>
      <c r="AU662" s="12"/>
      <c r="AV662" s="12"/>
      <c r="AW662" s="12"/>
    </row>
    <row r="663" spans="1:49" x14ac:dyDescent="0.25">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c r="AA663" s="12"/>
      <c r="AB663" s="12"/>
      <c r="AC663" s="12"/>
      <c r="AD663" s="12"/>
      <c r="AE663" s="12"/>
      <c r="AF663" s="12"/>
      <c r="AG663" s="12"/>
      <c r="AH663" s="12"/>
      <c r="AI663" s="12"/>
      <c r="AJ663" s="12"/>
      <c r="AK663" s="12"/>
      <c r="AL663" s="12"/>
      <c r="AM663" s="12"/>
      <c r="AN663" s="12"/>
      <c r="AO663" s="12"/>
      <c r="AP663" s="12"/>
      <c r="AQ663" s="12"/>
      <c r="AR663" s="12"/>
      <c r="AS663" s="12"/>
      <c r="AT663" s="12"/>
      <c r="AU663" s="12"/>
      <c r="AV663" s="12"/>
      <c r="AW663" s="12"/>
    </row>
    <row r="664" spans="1:49" x14ac:dyDescent="0.25">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c r="AA664" s="12"/>
      <c r="AB664" s="12"/>
      <c r="AC664" s="12"/>
      <c r="AD664" s="12"/>
      <c r="AE664" s="12"/>
      <c r="AF664" s="12"/>
      <c r="AG664" s="12"/>
      <c r="AH664" s="12"/>
      <c r="AI664" s="12"/>
      <c r="AJ664" s="12"/>
      <c r="AK664" s="12"/>
      <c r="AL664" s="12"/>
      <c r="AM664" s="12"/>
      <c r="AN664" s="12"/>
      <c r="AO664" s="12"/>
      <c r="AP664" s="12"/>
      <c r="AQ664" s="12"/>
      <c r="AR664" s="12"/>
      <c r="AS664" s="12"/>
      <c r="AT664" s="12"/>
      <c r="AU664" s="12"/>
      <c r="AV664" s="12"/>
      <c r="AW664" s="12"/>
    </row>
    <row r="665" spans="1:49" x14ac:dyDescent="0.25">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c r="AA665" s="12"/>
      <c r="AB665" s="12"/>
      <c r="AC665" s="12"/>
      <c r="AD665" s="12"/>
      <c r="AE665" s="12"/>
      <c r="AF665" s="12"/>
      <c r="AG665" s="12"/>
      <c r="AH665" s="12"/>
      <c r="AI665" s="12"/>
      <c r="AJ665" s="12"/>
      <c r="AK665" s="12"/>
      <c r="AL665" s="12"/>
      <c r="AM665" s="12"/>
      <c r="AN665" s="12"/>
      <c r="AO665" s="12"/>
      <c r="AP665" s="12"/>
      <c r="AQ665" s="12"/>
      <c r="AR665" s="12"/>
      <c r="AS665" s="12"/>
      <c r="AT665" s="12"/>
      <c r="AU665" s="12"/>
      <c r="AV665" s="12"/>
      <c r="AW665" s="12"/>
    </row>
    <row r="666" spans="1:49" x14ac:dyDescent="0.25">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c r="AA666" s="12"/>
      <c r="AB666" s="12"/>
      <c r="AC666" s="12"/>
      <c r="AD666" s="12"/>
      <c r="AE666" s="12"/>
      <c r="AF666" s="12"/>
      <c r="AG666" s="12"/>
      <c r="AH666" s="12"/>
      <c r="AI666" s="12"/>
      <c r="AJ666" s="12"/>
      <c r="AK666" s="12"/>
      <c r="AL666" s="12"/>
      <c r="AM666" s="12"/>
      <c r="AN666" s="12"/>
      <c r="AO666" s="12"/>
      <c r="AP666" s="12"/>
      <c r="AQ666" s="12"/>
      <c r="AR666" s="12"/>
      <c r="AS666" s="12"/>
      <c r="AT666" s="12"/>
      <c r="AU666" s="12"/>
      <c r="AV666" s="12"/>
      <c r="AW666" s="12"/>
    </row>
    <row r="667" spans="1:49" x14ac:dyDescent="0.25">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c r="AA667" s="12"/>
      <c r="AB667" s="12"/>
      <c r="AC667" s="12"/>
      <c r="AD667" s="12"/>
      <c r="AE667" s="12"/>
      <c r="AF667" s="12"/>
      <c r="AG667" s="12"/>
      <c r="AH667" s="12"/>
      <c r="AI667" s="12"/>
      <c r="AJ667" s="12"/>
      <c r="AK667" s="12"/>
      <c r="AL667" s="12"/>
      <c r="AM667" s="12"/>
      <c r="AN667" s="12"/>
      <c r="AO667" s="12"/>
      <c r="AP667" s="12"/>
      <c r="AQ667" s="12"/>
      <c r="AR667" s="12"/>
      <c r="AS667" s="12"/>
      <c r="AT667" s="12"/>
      <c r="AU667" s="12"/>
      <c r="AV667" s="12"/>
      <c r="AW667" s="12"/>
    </row>
    <row r="668" spans="1:49" x14ac:dyDescent="0.25">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c r="AA668" s="12"/>
      <c r="AB668" s="12"/>
      <c r="AC668" s="12"/>
      <c r="AD668" s="12"/>
      <c r="AE668" s="12"/>
      <c r="AF668" s="12"/>
      <c r="AG668" s="12"/>
      <c r="AH668" s="12"/>
      <c r="AI668" s="12"/>
      <c r="AJ668" s="12"/>
      <c r="AK668" s="12"/>
      <c r="AL668" s="12"/>
      <c r="AM668" s="12"/>
      <c r="AN668" s="12"/>
      <c r="AO668" s="12"/>
      <c r="AP668" s="12"/>
      <c r="AQ668" s="12"/>
      <c r="AR668" s="12"/>
      <c r="AS668" s="12"/>
      <c r="AT668" s="12"/>
      <c r="AU668" s="12"/>
      <c r="AV668" s="12"/>
      <c r="AW668" s="12"/>
    </row>
    <row r="669" spans="1:49" x14ac:dyDescent="0.25">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c r="AA669" s="12"/>
      <c r="AB669" s="12"/>
      <c r="AC669" s="12"/>
      <c r="AD669" s="12"/>
      <c r="AE669" s="12"/>
      <c r="AF669" s="12"/>
      <c r="AG669" s="12"/>
      <c r="AH669" s="12"/>
      <c r="AI669" s="12"/>
      <c r="AJ669" s="12"/>
      <c r="AK669" s="12"/>
      <c r="AL669" s="12"/>
      <c r="AM669" s="12"/>
      <c r="AN669" s="12"/>
      <c r="AO669" s="12"/>
      <c r="AP669" s="12"/>
      <c r="AQ669" s="12"/>
      <c r="AR669" s="12"/>
      <c r="AS669" s="12"/>
      <c r="AT669" s="12"/>
      <c r="AU669" s="12"/>
      <c r="AV669" s="12"/>
      <c r="AW669" s="12"/>
    </row>
    <row r="670" spans="1:49" x14ac:dyDescent="0.25">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c r="AA670" s="12"/>
      <c r="AB670" s="12"/>
      <c r="AC670" s="12"/>
      <c r="AD670" s="12"/>
      <c r="AE670" s="12"/>
      <c r="AF670" s="12"/>
      <c r="AG670" s="12"/>
      <c r="AH670" s="12"/>
      <c r="AI670" s="12"/>
      <c r="AJ670" s="12"/>
      <c r="AK670" s="12"/>
      <c r="AL670" s="12"/>
      <c r="AM670" s="12"/>
      <c r="AN670" s="12"/>
      <c r="AO670" s="12"/>
      <c r="AP670" s="12"/>
      <c r="AQ670" s="12"/>
      <c r="AR670" s="12"/>
      <c r="AS670" s="12"/>
      <c r="AT670" s="12"/>
      <c r="AU670" s="12"/>
      <c r="AV670" s="12"/>
      <c r="AW670" s="12"/>
    </row>
    <row r="671" spans="1:49" x14ac:dyDescent="0.25">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c r="AA671" s="12"/>
      <c r="AB671" s="12"/>
      <c r="AC671" s="12"/>
      <c r="AD671" s="12"/>
      <c r="AE671" s="12"/>
      <c r="AF671" s="12"/>
      <c r="AG671" s="12"/>
      <c r="AH671" s="12"/>
      <c r="AI671" s="12"/>
      <c r="AJ671" s="12"/>
      <c r="AK671" s="12"/>
      <c r="AL671" s="12"/>
      <c r="AM671" s="12"/>
      <c r="AN671" s="12"/>
      <c r="AO671" s="12"/>
      <c r="AP671" s="12"/>
      <c r="AQ671" s="12"/>
      <c r="AR671" s="12"/>
      <c r="AS671" s="12"/>
      <c r="AT671" s="12"/>
      <c r="AU671" s="12"/>
      <c r="AV671" s="12"/>
      <c r="AW671" s="12"/>
    </row>
    <row r="672" spans="1:49" x14ac:dyDescent="0.25">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c r="AA672" s="12"/>
      <c r="AB672" s="12"/>
      <c r="AC672" s="12"/>
      <c r="AD672" s="12"/>
      <c r="AE672" s="12"/>
      <c r="AF672" s="12"/>
      <c r="AG672" s="12"/>
      <c r="AH672" s="12"/>
      <c r="AI672" s="12"/>
      <c r="AJ672" s="12"/>
      <c r="AK672" s="12"/>
      <c r="AL672" s="12"/>
      <c r="AM672" s="12"/>
      <c r="AN672" s="12"/>
      <c r="AO672" s="12"/>
      <c r="AP672" s="12"/>
      <c r="AQ672" s="12"/>
      <c r="AR672" s="12"/>
      <c r="AS672" s="12"/>
      <c r="AT672" s="12"/>
      <c r="AU672" s="12"/>
      <c r="AV672" s="12"/>
      <c r="AW672" s="12"/>
    </row>
    <row r="673" spans="1:49" x14ac:dyDescent="0.25">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c r="AA673" s="12"/>
      <c r="AB673" s="12"/>
      <c r="AC673" s="12"/>
      <c r="AD673" s="12"/>
      <c r="AE673" s="12"/>
      <c r="AF673" s="12"/>
      <c r="AG673" s="12"/>
      <c r="AH673" s="12"/>
      <c r="AI673" s="12"/>
      <c r="AJ673" s="12"/>
      <c r="AK673" s="12"/>
      <c r="AL673" s="12"/>
      <c r="AM673" s="12"/>
      <c r="AN673" s="12"/>
      <c r="AO673" s="12"/>
      <c r="AP673" s="12"/>
      <c r="AQ673" s="12"/>
      <c r="AR673" s="12"/>
      <c r="AS673" s="12"/>
      <c r="AT673" s="12"/>
      <c r="AU673" s="12"/>
      <c r="AV673" s="12"/>
      <c r="AW673" s="12"/>
    </row>
    <row r="674" spans="1:49" x14ac:dyDescent="0.25">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c r="AA674" s="12"/>
      <c r="AB674" s="12"/>
      <c r="AC674" s="12"/>
      <c r="AD674" s="12"/>
      <c r="AE674" s="12"/>
      <c r="AF674" s="12"/>
      <c r="AG674" s="12"/>
      <c r="AH674" s="12"/>
      <c r="AI674" s="12"/>
      <c r="AJ674" s="12"/>
      <c r="AK674" s="12"/>
      <c r="AL674" s="12"/>
      <c r="AM674" s="12"/>
      <c r="AN674" s="12"/>
      <c r="AO674" s="12"/>
      <c r="AP674" s="12"/>
      <c r="AQ674" s="12"/>
      <c r="AR674" s="12"/>
      <c r="AS674" s="12"/>
      <c r="AT674" s="12"/>
      <c r="AU674" s="12"/>
      <c r="AV674" s="12"/>
      <c r="AW674" s="12"/>
    </row>
    <row r="675" spans="1:49" x14ac:dyDescent="0.25">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c r="AA675" s="12"/>
      <c r="AB675" s="12"/>
      <c r="AC675" s="12"/>
      <c r="AD675" s="12"/>
      <c r="AE675" s="12"/>
      <c r="AF675" s="12"/>
      <c r="AG675" s="12"/>
      <c r="AH675" s="12"/>
      <c r="AI675" s="12"/>
      <c r="AJ675" s="12"/>
      <c r="AK675" s="12"/>
      <c r="AL675" s="12"/>
      <c r="AM675" s="12"/>
      <c r="AN675" s="12"/>
      <c r="AO675" s="12"/>
      <c r="AP675" s="12"/>
      <c r="AQ675" s="12"/>
      <c r="AR675" s="12"/>
      <c r="AS675" s="12"/>
      <c r="AT675" s="12"/>
      <c r="AU675" s="12"/>
      <c r="AV675" s="12"/>
      <c r="AW675" s="12"/>
    </row>
    <row r="676" spans="1:49" x14ac:dyDescent="0.25">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c r="AA676" s="12"/>
      <c r="AB676" s="12"/>
      <c r="AC676" s="12"/>
      <c r="AD676" s="12"/>
      <c r="AE676" s="12"/>
      <c r="AF676" s="12"/>
      <c r="AG676" s="12"/>
      <c r="AH676" s="12"/>
      <c r="AI676" s="12"/>
      <c r="AJ676" s="12"/>
      <c r="AK676" s="12"/>
      <c r="AL676" s="12"/>
      <c r="AM676" s="12"/>
      <c r="AN676" s="12"/>
      <c r="AO676" s="12"/>
      <c r="AP676" s="12"/>
      <c r="AQ676" s="12"/>
      <c r="AR676" s="12"/>
      <c r="AS676" s="12"/>
      <c r="AT676" s="12"/>
      <c r="AU676" s="12"/>
      <c r="AV676" s="12"/>
      <c r="AW676" s="12"/>
    </row>
    <row r="677" spans="1:49" x14ac:dyDescent="0.25">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c r="AA677" s="12"/>
      <c r="AB677" s="12"/>
      <c r="AC677" s="12"/>
      <c r="AD677" s="12"/>
      <c r="AE677" s="12"/>
      <c r="AF677" s="12"/>
      <c r="AG677" s="12"/>
      <c r="AH677" s="12"/>
      <c r="AI677" s="12"/>
      <c r="AJ677" s="12"/>
      <c r="AK677" s="12"/>
      <c r="AL677" s="12"/>
      <c r="AM677" s="12"/>
      <c r="AN677" s="12"/>
      <c r="AO677" s="12"/>
      <c r="AP677" s="12"/>
      <c r="AQ677" s="12"/>
      <c r="AR677" s="12"/>
      <c r="AS677" s="12"/>
      <c r="AT677" s="12"/>
      <c r="AU677" s="12"/>
      <c r="AV677" s="12"/>
      <c r="AW677" s="12"/>
    </row>
    <row r="678" spans="1:49" x14ac:dyDescent="0.25">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c r="AA678" s="12"/>
      <c r="AB678" s="12"/>
      <c r="AC678" s="12"/>
      <c r="AD678" s="12"/>
      <c r="AE678" s="12"/>
      <c r="AF678" s="12"/>
      <c r="AG678" s="12"/>
      <c r="AH678" s="12"/>
      <c r="AI678" s="12"/>
      <c r="AJ678" s="12"/>
      <c r="AK678" s="12"/>
      <c r="AL678" s="12"/>
      <c r="AM678" s="12"/>
      <c r="AN678" s="12"/>
      <c r="AO678" s="12"/>
      <c r="AP678" s="12"/>
      <c r="AQ678" s="12"/>
      <c r="AR678" s="12"/>
      <c r="AS678" s="12"/>
      <c r="AT678" s="12"/>
      <c r="AU678" s="12"/>
      <c r="AV678" s="12"/>
      <c r="AW678" s="12"/>
    </row>
    <row r="679" spans="1:49" x14ac:dyDescent="0.25">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c r="AA679" s="12"/>
      <c r="AB679" s="12"/>
      <c r="AC679" s="12"/>
      <c r="AD679" s="12"/>
      <c r="AE679" s="12"/>
      <c r="AF679" s="12"/>
      <c r="AG679" s="12"/>
      <c r="AH679" s="12"/>
      <c r="AI679" s="12"/>
      <c r="AJ679" s="12"/>
      <c r="AK679" s="12"/>
      <c r="AL679" s="12"/>
      <c r="AM679" s="12"/>
      <c r="AN679" s="12"/>
      <c r="AO679" s="12"/>
      <c r="AP679" s="12"/>
      <c r="AQ679" s="12"/>
      <c r="AR679" s="12"/>
      <c r="AS679" s="12"/>
      <c r="AT679" s="12"/>
      <c r="AU679" s="12"/>
      <c r="AV679" s="12"/>
      <c r="AW679" s="12"/>
    </row>
    <row r="680" spans="1:49" x14ac:dyDescent="0.25">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c r="AA680" s="12"/>
      <c r="AB680" s="12"/>
      <c r="AC680" s="12"/>
      <c r="AD680" s="12"/>
      <c r="AE680" s="12"/>
      <c r="AF680" s="12"/>
      <c r="AG680" s="12"/>
      <c r="AH680" s="12"/>
      <c r="AI680" s="12"/>
      <c r="AJ680" s="12"/>
      <c r="AK680" s="12"/>
      <c r="AL680" s="12"/>
      <c r="AM680" s="12"/>
      <c r="AN680" s="12"/>
      <c r="AO680" s="12"/>
      <c r="AP680" s="12"/>
      <c r="AQ680" s="12"/>
      <c r="AR680" s="12"/>
      <c r="AS680" s="12"/>
      <c r="AT680" s="12"/>
      <c r="AU680" s="12"/>
      <c r="AV680" s="12"/>
      <c r="AW680" s="12"/>
    </row>
    <row r="681" spans="1:49" x14ac:dyDescent="0.25">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c r="AA681" s="12"/>
      <c r="AB681" s="12"/>
      <c r="AC681" s="12"/>
      <c r="AD681" s="12"/>
      <c r="AE681" s="12"/>
      <c r="AF681" s="12"/>
      <c r="AG681" s="12"/>
      <c r="AH681" s="12"/>
      <c r="AI681" s="12"/>
      <c r="AJ681" s="12"/>
      <c r="AK681" s="12"/>
      <c r="AL681" s="12"/>
      <c r="AM681" s="12"/>
      <c r="AN681" s="12"/>
      <c r="AO681" s="12"/>
      <c r="AP681" s="12"/>
      <c r="AQ681" s="12"/>
      <c r="AR681" s="12"/>
      <c r="AS681" s="12"/>
      <c r="AT681" s="12"/>
      <c r="AU681" s="12"/>
      <c r="AV681" s="12"/>
      <c r="AW681" s="12"/>
    </row>
    <row r="682" spans="1:49" x14ac:dyDescent="0.25">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c r="AA682" s="12"/>
      <c r="AB682" s="12"/>
      <c r="AC682" s="12"/>
      <c r="AD682" s="12"/>
      <c r="AE682" s="12"/>
      <c r="AF682" s="12"/>
      <c r="AG682" s="12"/>
      <c r="AH682" s="12"/>
      <c r="AI682" s="12"/>
      <c r="AJ682" s="12"/>
      <c r="AK682" s="12"/>
      <c r="AL682" s="12"/>
      <c r="AM682" s="12"/>
      <c r="AN682" s="12"/>
      <c r="AO682" s="12"/>
      <c r="AP682" s="12"/>
      <c r="AQ682" s="12"/>
      <c r="AR682" s="12"/>
      <c r="AS682" s="12"/>
      <c r="AT682" s="12"/>
      <c r="AU682" s="12"/>
      <c r="AV682" s="12"/>
      <c r="AW682" s="12"/>
    </row>
    <row r="683" spans="1:49" x14ac:dyDescent="0.25">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c r="AA683" s="12"/>
      <c r="AB683" s="12"/>
      <c r="AC683" s="12"/>
      <c r="AD683" s="12"/>
      <c r="AE683" s="12"/>
      <c r="AF683" s="12"/>
      <c r="AG683" s="12"/>
      <c r="AH683" s="12"/>
      <c r="AI683" s="12"/>
      <c r="AJ683" s="12"/>
      <c r="AK683" s="12"/>
      <c r="AL683" s="12"/>
      <c r="AM683" s="12"/>
      <c r="AN683" s="12"/>
      <c r="AO683" s="12"/>
      <c r="AP683" s="12"/>
      <c r="AQ683" s="12"/>
      <c r="AR683" s="12"/>
      <c r="AS683" s="12"/>
      <c r="AT683" s="12"/>
      <c r="AU683" s="12"/>
      <c r="AV683" s="12"/>
      <c r="AW683" s="12"/>
    </row>
    <row r="684" spans="1:49" x14ac:dyDescent="0.25">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c r="AA684" s="12"/>
      <c r="AB684" s="12"/>
      <c r="AC684" s="12"/>
      <c r="AD684" s="12"/>
      <c r="AE684" s="12"/>
      <c r="AF684" s="12"/>
      <c r="AG684" s="12"/>
      <c r="AH684" s="12"/>
      <c r="AI684" s="12"/>
      <c r="AJ684" s="12"/>
      <c r="AK684" s="12"/>
      <c r="AL684" s="12"/>
      <c r="AM684" s="12"/>
      <c r="AN684" s="12"/>
      <c r="AO684" s="12"/>
      <c r="AP684" s="12"/>
      <c r="AQ684" s="12"/>
      <c r="AR684" s="12"/>
      <c r="AS684" s="12"/>
      <c r="AT684" s="12"/>
      <c r="AU684" s="12"/>
      <c r="AV684" s="12"/>
      <c r="AW684" s="12"/>
    </row>
    <row r="685" spans="1:49" x14ac:dyDescent="0.25">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c r="AA685" s="12"/>
      <c r="AB685" s="12"/>
      <c r="AC685" s="12"/>
      <c r="AD685" s="12"/>
      <c r="AE685" s="12"/>
      <c r="AF685" s="12"/>
      <c r="AG685" s="12"/>
      <c r="AH685" s="12"/>
      <c r="AI685" s="12"/>
      <c r="AJ685" s="12"/>
      <c r="AK685" s="12"/>
      <c r="AL685" s="12"/>
      <c r="AM685" s="12"/>
      <c r="AN685" s="12"/>
      <c r="AO685" s="12"/>
      <c r="AP685" s="12"/>
      <c r="AQ685" s="12"/>
      <c r="AR685" s="12"/>
      <c r="AS685" s="12"/>
      <c r="AT685" s="12"/>
      <c r="AU685" s="12"/>
      <c r="AV685" s="12"/>
      <c r="AW685" s="12"/>
    </row>
    <row r="686" spans="1:49" x14ac:dyDescent="0.25">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c r="AA686" s="12"/>
      <c r="AB686" s="12"/>
      <c r="AC686" s="12"/>
      <c r="AD686" s="12"/>
      <c r="AE686" s="12"/>
      <c r="AF686" s="12"/>
      <c r="AG686" s="12"/>
      <c r="AH686" s="12"/>
      <c r="AI686" s="12"/>
      <c r="AJ686" s="12"/>
      <c r="AK686" s="12"/>
      <c r="AL686" s="12"/>
      <c r="AM686" s="12"/>
      <c r="AN686" s="12"/>
      <c r="AO686" s="12"/>
      <c r="AP686" s="12"/>
      <c r="AQ686" s="12"/>
      <c r="AR686" s="12"/>
      <c r="AS686" s="12"/>
      <c r="AT686" s="12"/>
      <c r="AU686" s="12"/>
      <c r="AV686" s="12"/>
      <c r="AW686" s="12"/>
    </row>
    <row r="687" spans="1:49" x14ac:dyDescent="0.25">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c r="AA687" s="12"/>
      <c r="AB687" s="12"/>
      <c r="AC687" s="12"/>
      <c r="AD687" s="12"/>
      <c r="AE687" s="12"/>
      <c r="AF687" s="12"/>
      <c r="AG687" s="12"/>
      <c r="AH687" s="12"/>
      <c r="AI687" s="12"/>
      <c r="AJ687" s="12"/>
      <c r="AK687" s="12"/>
      <c r="AL687" s="12"/>
      <c r="AM687" s="12"/>
      <c r="AN687" s="12"/>
      <c r="AO687" s="12"/>
      <c r="AP687" s="12"/>
      <c r="AQ687" s="12"/>
      <c r="AR687" s="12"/>
      <c r="AS687" s="12"/>
      <c r="AT687" s="12"/>
      <c r="AU687" s="12"/>
      <c r="AV687" s="12"/>
      <c r="AW687" s="12"/>
    </row>
    <row r="688" spans="1:49" x14ac:dyDescent="0.25">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c r="AA688" s="12"/>
      <c r="AB688" s="12"/>
      <c r="AC688" s="12"/>
      <c r="AD688" s="12"/>
      <c r="AE688" s="12"/>
      <c r="AF688" s="12"/>
      <c r="AG688" s="12"/>
      <c r="AH688" s="12"/>
      <c r="AI688" s="12"/>
      <c r="AJ688" s="12"/>
      <c r="AK688" s="12"/>
      <c r="AL688" s="12"/>
      <c r="AM688" s="12"/>
      <c r="AN688" s="12"/>
      <c r="AO688" s="12"/>
      <c r="AP688" s="12"/>
      <c r="AQ688" s="12"/>
      <c r="AR688" s="12"/>
      <c r="AS688" s="12"/>
      <c r="AT688" s="12"/>
      <c r="AU688" s="12"/>
      <c r="AV688" s="12"/>
      <c r="AW688" s="12"/>
    </row>
    <row r="689" spans="1:49" x14ac:dyDescent="0.25">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c r="AA689" s="12"/>
      <c r="AB689" s="12"/>
      <c r="AC689" s="12"/>
      <c r="AD689" s="12"/>
      <c r="AE689" s="12"/>
      <c r="AF689" s="12"/>
      <c r="AG689" s="12"/>
      <c r="AH689" s="12"/>
      <c r="AI689" s="12"/>
      <c r="AJ689" s="12"/>
      <c r="AK689" s="12"/>
      <c r="AL689" s="12"/>
      <c r="AM689" s="12"/>
      <c r="AN689" s="12"/>
      <c r="AO689" s="12"/>
      <c r="AP689" s="12"/>
      <c r="AQ689" s="12"/>
      <c r="AR689" s="12"/>
      <c r="AS689" s="12"/>
      <c r="AT689" s="12"/>
      <c r="AU689" s="12"/>
      <c r="AV689" s="12"/>
      <c r="AW689" s="12"/>
    </row>
    <row r="690" spans="1:49" x14ac:dyDescent="0.25">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c r="AA690" s="12"/>
      <c r="AB690" s="12"/>
      <c r="AC690" s="12"/>
      <c r="AD690" s="12"/>
      <c r="AE690" s="12"/>
      <c r="AF690" s="12"/>
      <c r="AG690" s="12"/>
      <c r="AH690" s="12"/>
      <c r="AI690" s="12"/>
      <c r="AJ690" s="12"/>
      <c r="AK690" s="12"/>
      <c r="AL690" s="12"/>
      <c r="AM690" s="12"/>
      <c r="AN690" s="12"/>
      <c r="AO690" s="12"/>
      <c r="AP690" s="12"/>
      <c r="AQ690" s="12"/>
      <c r="AR690" s="12"/>
      <c r="AS690" s="12"/>
      <c r="AT690" s="12"/>
      <c r="AU690" s="12"/>
      <c r="AV690" s="12"/>
      <c r="AW690" s="12"/>
    </row>
    <row r="691" spans="1:49" x14ac:dyDescent="0.25">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c r="AA691" s="12"/>
      <c r="AB691" s="12"/>
      <c r="AC691" s="12"/>
      <c r="AD691" s="12"/>
      <c r="AE691" s="12"/>
      <c r="AF691" s="12"/>
      <c r="AG691" s="12"/>
      <c r="AH691" s="12"/>
      <c r="AI691" s="12"/>
      <c r="AJ691" s="12"/>
      <c r="AK691" s="12"/>
      <c r="AL691" s="12"/>
      <c r="AM691" s="12"/>
      <c r="AN691" s="12"/>
      <c r="AO691" s="12"/>
      <c r="AP691" s="12"/>
      <c r="AQ691" s="12"/>
      <c r="AR691" s="12"/>
      <c r="AS691" s="12"/>
      <c r="AT691" s="12"/>
      <c r="AU691" s="12"/>
      <c r="AV691" s="12"/>
      <c r="AW691" s="12"/>
    </row>
    <row r="692" spans="1:49" x14ac:dyDescent="0.25">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c r="AA692" s="12"/>
      <c r="AB692" s="12"/>
      <c r="AC692" s="12"/>
      <c r="AD692" s="12"/>
      <c r="AE692" s="12"/>
      <c r="AF692" s="12"/>
      <c r="AG692" s="12"/>
      <c r="AH692" s="12"/>
      <c r="AI692" s="12"/>
      <c r="AJ692" s="12"/>
      <c r="AK692" s="12"/>
      <c r="AL692" s="12"/>
      <c r="AM692" s="12"/>
      <c r="AN692" s="12"/>
      <c r="AO692" s="12"/>
      <c r="AP692" s="12"/>
      <c r="AQ692" s="12"/>
      <c r="AR692" s="12"/>
      <c r="AS692" s="12"/>
      <c r="AT692" s="12"/>
      <c r="AU692" s="12"/>
      <c r="AV692" s="12"/>
      <c r="AW692" s="12"/>
    </row>
    <row r="693" spans="1:49" x14ac:dyDescent="0.25">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c r="AA693" s="12"/>
      <c r="AB693" s="12"/>
      <c r="AC693" s="12"/>
      <c r="AD693" s="12"/>
      <c r="AE693" s="12"/>
      <c r="AF693" s="12"/>
      <c r="AG693" s="12"/>
      <c r="AH693" s="12"/>
      <c r="AI693" s="12"/>
      <c r="AJ693" s="12"/>
      <c r="AK693" s="12"/>
      <c r="AL693" s="12"/>
      <c r="AM693" s="12"/>
      <c r="AN693" s="12"/>
      <c r="AO693" s="12"/>
      <c r="AP693" s="12"/>
      <c r="AQ693" s="12"/>
      <c r="AR693" s="12"/>
      <c r="AS693" s="12"/>
      <c r="AT693" s="12"/>
      <c r="AU693" s="12"/>
      <c r="AV693" s="12"/>
      <c r="AW693" s="12"/>
    </row>
    <row r="694" spans="1:49" x14ac:dyDescent="0.25">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c r="AA694" s="12"/>
      <c r="AB694" s="12"/>
      <c r="AC694" s="12"/>
      <c r="AD694" s="12"/>
      <c r="AE694" s="12"/>
      <c r="AF694" s="12"/>
      <c r="AG694" s="12"/>
      <c r="AH694" s="12"/>
      <c r="AI694" s="12"/>
      <c r="AJ694" s="12"/>
      <c r="AK694" s="12"/>
      <c r="AL694" s="12"/>
      <c r="AM694" s="12"/>
      <c r="AN694" s="12"/>
      <c r="AO694" s="12"/>
      <c r="AP694" s="12"/>
      <c r="AQ694" s="12"/>
      <c r="AR694" s="12"/>
      <c r="AS694" s="12"/>
      <c r="AT694" s="12"/>
      <c r="AU694" s="12"/>
      <c r="AV694" s="12"/>
      <c r="AW694" s="12"/>
    </row>
    <row r="695" spans="1:49" x14ac:dyDescent="0.25">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c r="AA695" s="12"/>
      <c r="AB695" s="12"/>
      <c r="AC695" s="12"/>
      <c r="AD695" s="12"/>
      <c r="AE695" s="12"/>
      <c r="AF695" s="12"/>
      <c r="AG695" s="12"/>
      <c r="AH695" s="12"/>
      <c r="AI695" s="12"/>
      <c r="AJ695" s="12"/>
      <c r="AK695" s="12"/>
      <c r="AL695" s="12"/>
      <c r="AM695" s="12"/>
      <c r="AN695" s="12"/>
      <c r="AO695" s="12"/>
      <c r="AP695" s="12"/>
      <c r="AQ695" s="12"/>
      <c r="AR695" s="12"/>
      <c r="AS695" s="12"/>
      <c r="AT695" s="12"/>
      <c r="AU695" s="12"/>
      <c r="AV695" s="12"/>
      <c r="AW695" s="12"/>
    </row>
    <row r="696" spans="1:49" x14ac:dyDescent="0.25">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c r="AA696" s="12"/>
      <c r="AB696" s="12"/>
      <c r="AC696" s="12"/>
      <c r="AD696" s="12"/>
      <c r="AE696" s="12"/>
      <c r="AF696" s="12"/>
      <c r="AG696" s="12"/>
      <c r="AH696" s="12"/>
      <c r="AI696" s="12"/>
      <c r="AJ696" s="12"/>
      <c r="AK696" s="12"/>
      <c r="AL696" s="12"/>
      <c r="AM696" s="12"/>
      <c r="AN696" s="12"/>
      <c r="AO696" s="12"/>
      <c r="AP696" s="12"/>
      <c r="AQ696" s="12"/>
      <c r="AR696" s="12"/>
      <c r="AS696" s="12"/>
      <c r="AT696" s="12"/>
      <c r="AU696" s="12"/>
      <c r="AV696" s="12"/>
      <c r="AW696" s="12"/>
    </row>
    <row r="697" spans="1:49" x14ac:dyDescent="0.25">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c r="AA697" s="12"/>
      <c r="AB697" s="12"/>
      <c r="AC697" s="12"/>
      <c r="AD697" s="12"/>
      <c r="AE697" s="12"/>
      <c r="AF697" s="12"/>
      <c r="AG697" s="12"/>
      <c r="AH697" s="12"/>
      <c r="AI697" s="12"/>
      <c r="AJ697" s="12"/>
      <c r="AK697" s="12"/>
      <c r="AL697" s="12"/>
      <c r="AM697" s="12"/>
      <c r="AN697" s="12"/>
      <c r="AO697" s="12"/>
      <c r="AP697" s="12"/>
      <c r="AQ697" s="12"/>
      <c r="AR697" s="12"/>
      <c r="AS697" s="12"/>
      <c r="AT697" s="12"/>
      <c r="AU697" s="12"/>
      <c r="AV697" s="12"/>
      <c r="AW697" s="12"/>
    </row>
    <row r="698" spans="1:49" x14ac:dyDescent="0.25">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c r="AA698" s="12"/>
      <c r="AB698" s="12"/>
      <c r="AC698" s="12"/>
      <c r="AD698" s="12"/>
      <c r="AE698" s="12"/>
      <c r="AF698" s="12"/>
      <c r="AG698" s="12"/>
      <c r="AH698" s="12"/>
      <c r="AI698" s="12"/>
      <c r="AJ698" s="12"/>
      <c r="AK698" s="12"/>
      <c r="AL698" s="12"/>
      <c r="AM698" s="12"/>
      <c r="AN698" s="12"/>
      <c r="AO698" s="12"/>
      <c r="AP698" s="12"/>
      <c r="AQ698" s="12"/>
      <c r="AR698" s="12"/>
      <c r="AS698" s="12"/>
      <c r="AT698" s="12"/>
      <c r="AU698" s="12"/>
      <c r="AV698" s="12"/>
      <c r="AW698" s="12"/>
    </row>
    <row r="699" spans="1:49" x14ac:dyDescent="0.25">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c r="AA699" s="12"/>
      <c r="AB699" s="12"/>
      <c r="AC699" s="12"/>
      <c r="AD699" s="12"/>
      <c r="AE699" s="12"/>
      <c r="AF699" s="12"/>
      <c r="AG699" s="12"/>
      <c r="AH699" s="12"/>
      <c r="AI699" s="12"/>
      <c r="AJ699" s="12"/>
      <c r="AK699" s="12"/>
      <c r="AL699" s="12"/>
      <c r="AM699" s="12"/>
      <c r="AN699" s="12"/>
      <c r="AO699" s="12"/>
      <c r="AP699" s="12"/>
      <c r="AQ699" s="12"/>
      <c r="AR699" s="12"/>
      <c r="AS699" s="12"/>
      <c r="AT699" s="12"/>
      <c r="AU699" s="12"/>
      <c r="AV699" s="12"/>
      <c r="AW699" s="12"/>
    </row>
    <row r="700" spans="1:49" x14ac:dyDescent="0.25">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c r="AA700" s="12"/>
      <c r="AB700" s="12"/>
      <c r="AC700" s="12"/>
      <c r="AD700" s="12"/>
      <c r="AE700" s="12"/>
      <c r="AF700" s="12"/>
      <c r="AG700" s="12"/>
      <c r="AH700" s="12"/>
      <c r="AI700" s="12"/>
      <c r="AJ700" s="12"/>
      <c r="AK700" s="12"/>
      <c r="AL700" s="12"/>
      <c r="AM700" s="12"/>
      <c r="AN700" s="12"/>
      <c r="AO700" s="12"/>
      <c r="AP700" s="12"/>
      <c r="AQ700" s="12"/>
      <c r="AR700" s="12"/>
      <c r="AS700" s="12"/>
      <c r="AT700" s="12"/>
      <c r="AU700" s="12"/>
      <c r="AV700" s="12"/>
      <c r="AW700" s="12"/>
    </row>
    <row r="701" spans="1:49" x14ac:dyDescent="0.25">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c r="AA701" s="12"/>
      <c r="AB701" s="12"/>
      <c r="AC701" s="12"/>
      <c r="AD701" s="12"/>
      <c r="AE701" s="12"/>
      <c r="AF701" s="12"/>
      <c r="AG701" s="12"/>
      <c r="AH701" s="12"/>
      <c r="AI701" s="12"/>
      <c r="AJ701" s="12"/>
      <c r="AK701" s="12"/>
      <c r="AL701" s="12"/>
      <c r="AM701" s="12"/>
      <c r="AN701" s="12"/>
      <c r="AO701" s="12"/>
      <c r="AP701" s="12"/>
      <c r="AQ701" s="12"/>
      <c r="AR701" s="12"/>
      <c r="AS701" s="12"/>
      <c r="AT701" s="12"/>
      <c r="AU701" s="12"/>
      <c r="AV701" s="12"/>
      <c r="AW701" s="12"/>
    </row>
    <row r="702" spans="1:49" x14ac:dyDescent="0.25">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c r="AA702" s="12"/>
      <c r="AB702" s="12"/>
      <c r="AC702" s="12"/>
      <c r="AD702" s="12"/>
      <c r="AE702" s="12"/>
      <c r="AF702" s="12"/>
      <c r="AG702" s="12"/>
      <c r="AH702" s="12"/>
      <c r="AI702" s="12"/>
      <c r="AJ702" s="12"/>
      <c r="AK702" s="12"/>
      <c r="AL702" s="12"/>
      <c r="AM702" s="12"/>
      <c r="AN702" s="12"/>
      <c r="AO702" s="12"/>
      <c r="AP702" s="12"/>
      <c r="AQ702" s="12"/>
      <c r="AR702" s="12"/>
      <c r="AS702" s="12"/>
      <c r="AT702" s="12"/>
      <c r="AU702" s="12"/>
      <c r="AV702" s="12"/>
      <c r="AW702" s="12"/>
    </row>
    <row r="703" spans="1:49" x14ac:dyDescent="0.25">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c r="AA703" s="12"/>
      <c r="AB703" s="12"/>
      <c r="AC703" s="12"/>
      <c r="AD703" s="12"/>
      <c r="AE703" s="12"/>
      <c r="AF703" s="12"/>
      <c r="AG703" s="12"/>
      <c r="AH703" s="12"/>
      <c r="AI703" s="12"/>
      <c r="AJ703" s="12"/>
      <c r="AK703" s="12"/>
      <c r="AL703" s="12"/>
      <c r="AM703" s="12"/>
      <c r="AN703" s="12"/>
      <c r="AO703" s="12"/>
      <c r="AP703" s="12"/>
      <c r="AQ703" s="12"/>
      <c r="AR703" s="12"/>
      <c r="AS703" s="12"/>
      <c r="AT703" s="12"/>
      <c r="AU703" s="12"/>
      <c r="AV703" s="12"/>
      <c r="AW703" s="12"/>
    </row>
    <row r="704" spans="1:49" x14ac:dyDescent="0.25">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c r="AA704" s="12"/>
      <c r="AB704" s="12"/>
      <c r="AC704" s="12"/>
      <c r="AD704" s="12"/>
      <c r="AE704" s="12"/>
      <c r="AF704" s="12"/>
      <c r="AG704" s="12"/>
      <c r="AH704" s="12"/>
      <c r="AI704" s="12"/>
      <c r="AJ704" s="12"/>
      <c r="AK704" s="12"/>
      <c r="AL704" s="12"/>
      <c r="AM704" s="12"/>
      <c r="AN704" s="12"/>
      <c r="AO704" s="12"/>
      <c r="AP704" s="12"/>
      <c r="AQ704" s="12"/>
      <c r="AR704" s="12"/>
      <c r="AS704" s="12"/>
      <c r="AT704" s="12"/>
      <c r="AU704" s="12"/>
      <c r="AV704" s="12"/>
      <c r="AW704" s="12"/>
    </row>
    <row r="705" spans="1:49" x14ac:dyDescent="0.25">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c r="AA705" s="12"/>
      <c r="AB705" s="12"/>
      <c r="AC705" s="12"/>
      <c r="AD705" s="12"/>
      <c r="AE705" s="12"/>
      <c r="AF705" s="12"/>
      <c r="AG705" s="12"/>
      <c r="AH705" s="12"/>
      <c r="AI705" s="12"/>
      <c r="AJ705" s="12"/>
      <c r="AK705" s="12"/>
      <c r="AL705" s="12"/>
      <c r="AM705" s="12"/>
      <c r="AN705" s="12"/>
      <c r="AO705" s="12"/>
      <c r="AP705" s="12"/>
      <c r="AQ705" s="12"/>
      <c r="AR705" s="12"/>
      <c r="AS705" s="12"/>
      <c r="AT705" s="12"/>
      <c r="AU705" s="12"/>
      <c r="AV705" s="12"/>
      <c r="AW705" s="12"/>
    </row>
    <row r="706" spans="1:49" x14ac:dyDescent="0.25">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c r="AA706" s="12"/>
      <c r="AB706" s="12"/>
      <c r="AC706" s="12"/>
      <c r="AD706" s="12"/>
      <c r="AE706" s="12"/>
      <c r="AF706" s="12"/>
      <c r="AG706" s="12"/>
      <c r="AH706" s="12"/>
      <c r="AI706" s="12"/>
      <c r="AJ706" s="12"/>
      <c r="AK706" s="12"/>
      <c r="AL706" s="12"/>
      <c r="AM706" s="12"/>
      <c r="AN706" s="12"/>
      <c r="AO706" s="12"/>
      <c r="AP706" s="12"/>
      <c r="AQ706" s="12"/>
      <c r="AR706" s="12"/>
      <c r="AS706" s="12"/>
      <c r="AT706" s="12"/>
      <c r="AU706" s="12"/>
      <c r="AV706" s="12"/>
      <c r="AW706" s="12"/>
    </row>
    <row r="707" spans="1:49" x14ac:dyDescent="0.25">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c r="AA707" s="12"/>
      <c r="AB707" s="12"/>
      <c r="AC707" s="12"/>
      <c r="AD707" s="12"/>
      <c r="AE707" s="12"/>
      <c r="AF707" s="12"/>
      <c r="AG707" s="12"/>
      <c r="AH707" s="12"/>
      <c r="AI707" s="12"/>
      <c r="AJ707" s="12"/>
      <c r="AK707" s="12"/>
      <c r="AL707" s="12"/>
      <c r="AM707" s="12"/>
      <c r="AN707" s="12"/>
      <c r="AO707" s="12"/>
      <c r="AP707" s="12"/>
      <c r="AQ707" s="12"/>
      <c r="AR707" s="12"/>
      <c r="AS707" s="12"/>
      <c r="AT707" s="12"/>
      <c r="AU707" s="12"/>
      <c r="AV707" s="12"/>
      <c r="AW707" s="12"/>
    </row>
    <row r="708" spans="1:49" x14ac:dyDescent="0.25">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c r="AA708" s="12"/>
      <c r="AB708" s="12"/>
      <c r="AC708" s="12"/>
      <c r="AD708" s="12"/>
      <c r="AE708" s="12"/>
      <c r="AF708" s="12"/>
      <c r="AG708" s="12"/>
      <c r="AH708" s="12"/>
      <c r="AI708" s="12"/>
      <c r="AJ708" s="12"/>
      <c r="AK708" s="12"/>
      <c r="AL708" s="12"/>
      <c r="AM708" s="12"/>
      <c r="AN708" s="12"/>
      <c r="AO708" s="12"/>
      <c r="AP708" s="12"/>
      <c r="AQ708" s="12"/>
      <c r="AR708" s="12"/>
      <c r="AS708" s="12"/>
      <c r="AT708" s="12"/>
      <c r="AU708" s="12"/>
      <c r="AV708" s="12"/>
      <c r="AW708" s="12"/>
    </row>
    <row r="709" spans="1:49" x14ac:dyDescent="0.25">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c r="AA709" s="12"/>
      <c r="AB709" s="12"/>
      <c r="AC709" s="12"/>
      <c r="AD709" s="12"/>
      <c r="AE709" s="12"/>
      <c r="AF709" s="12"/>
      <c r="AG709" s="12"/>
      <c r="AH709" s="12"/>
      <c r="AI709" s="12"/>
      <c r="AJ709" s="12"/>
      <c r="AK709" s="12"/>
      <c r="AL709" s="12"/>
      <c r="AM709" s="12"/>
      <c r="AN709" s="12"/>
      <c r="AO709" s="12"/>
      <c r="AP709" s="12"/>
      <c r="AQ709" s="12"/>
      <c r="AR709" s="12"/>
      <c r="AS709" s="12"/>
      <c r="AT709" s="12"/>
      <c r="AU709" s="12"/>
      <c r="AV709" s="12"/>
      <c r="AW709" s="12"/>
    </row>
    <row r="710" spans="1:49" x14ac:dyDescent="0.25">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c r="AA710" s="12"/>
      <c r="AB710" s="12"/>
      <c r="AC710" s="12"/>
      <c r="AD710" s="12"/>
      <c r="AE710" s="12"/>
      <c r="AF710" s="12"/>
      <c r="AG710" s="12"/>
      <c r="AH710" s="12"/>
      <c r="AI710" s="12"/>
      <c r="AJ710" s="12"/>
      <c r="AK710" s="12"/>
      <c r="AL710" s="12"/>
      <c r="AM710" s="12"/>
      <c r="AN710" s="12"/>
      <c r="AO710" s="12"/>
      <c r="AP710" s="12"/>
      <c r="AQ710" s="12"/>
      <c r="AR710" s="12"/>
      <c r="AS710" s="12"/>
      <c r="AT710" s="12"/>
      <c r="AU710" s="12"/>
      <c r="AV710" s="12"/>
      <c r="AW710" s="12"/>
    </row>
    <row r="711" spans="1:49" x14ac:dyDescent="0.25">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c r="AA711" s="12"/>
      <c r="AB711" s="12"/>
      <c r="AC711" s="12"/>
      <c r="AD711" s="12"/>
      <c r="AE711" s="12"/>
      <c r="AF711" s="12"/>
      <c r="AG711" s="12"/>
      <c r="AH711" s="12"/>
      <c r="AI711" s="12"/>
      <c r="AJ711" s="12"/>
      <c r="AK711" s="12"/>
      <c r="AL711" s="12"/>
      <c r="AM711" s="12"/>
      <c r="AN711" s="12"/>
      <c r="AO711" s="12"/>
      <c r="AP711" s="12"/>
      <c r="AQ711" s="12"/>
      <c r="AR711" s="12"/>
      <c r="AS711" s="12"/>
      <c r="AT711" s="12"/>
      <c r="AU711" s="12"/>
      <c r="AV711" s="12"/>
      <c r="AW711" s="12"/>
    </row>
    <row r="712" spans="1:49" x14ac:dyDescent="0.25">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c r="AA712" s="12"/>
      <c r="AB712" s="12"/>
      <c r="AC712" s="12"/>
      <c r="AD712" s="12"/>
      <c r="AE712" s="12"/>
      <c r="AF712" s="12"/>
      <c r="AG712" s="12"/>
      <c r="AH712" s="12"/>
      <c r="AI712" s="12"/>
      <c r="AJ712" s="12"/>
      <c r="AK712" s="12"/>
      <c r="AL712" s="12"/>
      <c r="AM712" s="12"/>
      <c r="AN712" s="12"/>
      <c r="AO712" s="12"/>
      <c r="AP712" s="12"/>
      <c r="AQ712" s="12"/>
      <c r="AR712" s="12"/>
      <c r="AS712" s="12"/>
      <c r="AT712" s="12"/>
      <c r="AU712" s="12"/>
      <c r="AV712" s="12"/>
      <c r="AW712" s="12"/>
    </row>
    <row r="713" spans="1:49" x14ac:dyDescent="0.25">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c r="AA713" s="12"/>
      <c r="AB713" s="12"/>
      <c r="AC713" s="12"/>
      <c r="AD713" s="12"/>
      <c r="AE713" s="12"/>
      <c r="AF713" s="12"/>
      <c r="AG713" s="12"/>
      <c r="AH713" s="12"/>
      <c r="AI713" s="12"/>
      <c r="AJ713" s="12"/>
      <c r="AK713" s="12"/>
      <c r="AL713" s="12"/>
      <c r="AM713" s="12"/>
      <c r="AN713" s="12"/>
      <c r="AO713" s="12"/>
      <c r="AP713" s="12"/>
      <c r="AQ713" s="12"/>
      <c r="AR713" s="12"/>
      <c r="AS713" s="12"/>
      <c r="AT713" s="12"/>
      <c r="AU713" s="12"/>
      <c r="AV713" s="12"/>
      <c r="AW713" s="12"/>
    </row>
    <row r="714" spans="1:49" x14ac:dyDescent="0.25">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c r="AA714" s="12"/>
      <c r="AB714" s="12"/>
      <c r="AC714" s="12"/>
      <c r="AD714" s="12"/>
      <c r="AE714" s="12"/>
      <c r="AF714" s="12"/>
      <c r="AG714" s="12"/>
      <c r="AH714" s="12"/>
      <c r="AI714" s="12"/>
      <c r="AJ714" s="12"/>
      <c r="AK714" s="12"/>
      <c r="AL714" s="12"/>
      <c r="AM714" s="12"/>
      <c r="AN714" s="12"/>
      <c r="AO714" s="12"/>
      <c r="AP714" s="12"/>
      <c r="AQ714" s="12"/>
      <c r="AR714" s="12"/>
      <c r="AS714" s="12"/>
      <c r="AT714" s="12"/>
      <c r="AU714" s="12"/>
      <c r="AV714" s="12"/>
      <c r="AW714" s="12"/>
    </row>
    <row r="715" spans="1:49" x14ac:dyDescent="0.25">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c r="AA715" s="12"/>
      <c r="AB715" s="12"/>
      <c r="AC715" s="12"/>
      <c r="AD715" s="12"/>
      <c r="AE715" s="12"/>
      <c r="AF715" s="12"/>
      <c r="AG715" s="12"/>
      <c r="AH715" s="12"/>
      <c r="AI715" s="12"/>
      <c r="AJ715" s="12"/>
      <c r="AK715" s="12"/>
      <c r="AL715" s="12"/>
      <c r="AM715" s="12"/>
      <c r="AN715" s="12"/>
      <c r="AO715" s="12"/>
      <c r="AP715" s="12"/>
      <c r="AQ715" s="12"/>
      <c r="AR715" s="12"/>
      <c r="AS715" s="12"/>
      <c r="AT715" s="12"/>
      <c r="AU715" s="12"/>
      <c r="AV715" s="12"/>
      <c r="AW715" s="12"/>
    </row>
    <row r="716" spans="1:49" x14ac:dyDescent="0.25">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c r="AA716" s="12"/>
      <c r="AB716" s="12"/>
      <c r="AC716" s="12"/>
      <c r="AD716" s="12"/>
      <c r="AE716" s="12"/>
      <c r="AF716" s="12"/>
      <c r="AG716" s="12"/>
      <c r="AH716" s="12"/>
      <c r="AI716" s="12"/>
      <c r="AJ716" s="12"/>
      <c r="AK716" s="12"/>
      <c r="AL716" s="12"/>
      <c r="AM716" s="12"/>
      <c r="AN716" s="12"/>
      <c r="AO716" s="12"/>
      <c r="AP716" s="12"/>
      <c r="AQ716" s="12"/>
      <c r="AR716" s="12"/>
      <c r="AS716" s="12"/>
      <c r="AT716" s="12"/>
      <c r="AU716" s="12"/>
      <c r="AV716" s="12"/>
      <c r="AW716" s="12"/>
    </row>
    <row r="717" spans="1:49" x14ac:dyDescent="0.25">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c r="AA717" s="12"/>
      <c r="AB717" s="12"/>
      <c r="AC717" s="12"/>
      <c r="AD717" s="12"/>
      <c r="AE717" s="12"/>
      <c r="AF717" s="12"/>
      <c r="AG717" s="12"/>
      <c r="AH717" s="12"/>
      <c r="AI717" s="12"/>
      <c r="AJ717" s="12"/>
      <c r="AK717" s="12"/>
      <c r="AL717" s="12"/>
      <c r="AM717" s="12"/>
      <c r="AN717" s="12"/>
      <c r="AO717" s="12"/>
      <c r="AP717" s="12"/>
      <c r="AQ717" s="12"/>
      <c r="AR717" s="12"/>
      <c r="AS717" s="12"/>
      <c r="AT717" s="12"/>
      <c r="AU717" s="12"/>
      <c r="AV717" s="12"/>
      <c r="AW717" s="12"/>
    </row>
    <row r="718" spans="1:49" x14ac:dyDescent="0.25">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c r="AA718" s="12"/>
      <c r="AB718" s="12"/>
      <c r="AC718" s="12"/>
      <c r="AD718" s="12"/>
      <c r="AE718" s="12"/>
      <c r="AF718" s="12"/>
      <c r="AG718" s="12"/>
      <c r="AH718" s="12"/>
      <c r="AI718" s="12"/>
      <c r="AJ718" s="12"/>
      <c r="AK718" s="12"/>
      <c r="AL718" s="12"/>
      <c r="AM718" s="12"/>
      <c r="AN718" s="12"/>
      <c r="AO718" s="12"/>
      <c r="AP718" s="12"/>
      <c r="AQ718" s="12"/>
      <c r="AR718" s="12"/>
      <c r="AS718" s="12"/>
      <c r="AT718" s="12"/>
      <c r="AU718" s="12"/>
      <c r="AV718" s="12"/>
      <c r="AW718" s="12"/>
    </row>
    <row r="719" spans="1:49" x14ac:dyDescent="0.25">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c r="AA719" s="12"/>
      <c r="AB719" s="12"/>
      <c r="AC719" s="12"/>
      <c r="AD719" s="12"/>
      <c r="AE719" s="12"/>
      <c r="AF719" s="12"/>
      <c r="AG719" s="12"/>
      <c r="AH719" s="12"/>
      <c r="AI719" s="12"/>
      <c r="AJ719" s="12"/>
      <c r="AK719" s="12"/>
      <c r="AL719" s="12"/>
      <c r="AM719" s="12"/>
      <c r="AN719" s="12"/>
      <c r="AO719" s="12"/>
      <c r="AP719" s="12"/>
      <c r="AQ719" s="12"/>
      <c r="AR719" s="12"/>
      <c r="AS719" s="12"/>
      <c r="AT719" s="12"/>
      <c r="AU719" s="12"/>
      <c r="AV719" s="12"/>
      <c r="AW719" s="12"/>
    </row>
    <row r="720" spans="1:49" x14ac:dyDescent="0.25">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c r="AA720" s="12"/>
      <c r="AB720" s="12"/>
      <c r="AC720" s="12"/>
      <c r="AD720" s="12"/>
      <c r="AE720" s="12"/>
      <c r="AF720" s="12"/>
      <c r="AG720" s="12"/>
      <c r="AH720" s="12"/>
      <c r="AI720" s="12"/>
      <c r="AJ720" s="12"/>
      <c r="AK720" s="12"/>
      <c r="AL720" s="12"/>
      <c r="AM720" s="12"/>
      <c r="AN720" s="12"/>
      <c r="AO720" s="12"/>
      <c r="AP720" s="12"/>
      <c r="AQ720" s="12"/>
      <c r="AR720" s="12"/>
      <c r="AS720" s="12"/>
      <c r="AT720" s="12"/>
      <c r="AU720" s="12"/>
      <c r="AV720" s="12"/>
      <c r="AW720" s="12"/>
    </row>
    <row r="721" spans="1:49" x14ac:dyDescent="0.25">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c r="AA721" s="12"/>
      <c r="AB721" s="12"/>
      <c r="AC721" s="12"/>
      <c r="AD721" s="12"/>
      <c r="AE721" s="12"/>
      <c r="AF721" s="12"/>
      <c r="AG721" s="12"/>
      <c r="AH721" s="12"/>
      <c r="AI721" s="12"/>
      <c r="AJ721" s="12"/>
      <c r="AK721" s="12"/>
      <c r="AL721" s="12"/>
      <c r="AM721" s="12"/>
      <c r="AN721" s="12"/>
      <c r="AO721" s="12"/>
      <c r="AP721" s="12"/>
      <c r="AQ721" s="12"/>
      <c r="AR721" s="12"/>
      <c r="AS721" s="12"/>
      <c r="AT721" s="12"/>
      <c r="AU721" s="12"/>
      <c r="AV721" s="12"/>
      <c r="AW721" s="12"/>
    </row>
    <row r="722" spans="1:49" x14ac:dyDescent="0.25">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c r="AA722" s="12"/>
      <c r="AB722" s="12"/>
      <c r="AC722" s="12"/>
      <c r="AD722" s="12"/>
      <c r="AE722" s="12"/>
      <c r="AF722" s="12"/>
      <c r="AG722" s="12"/>
      <c r="AH722" s="12"/>
      <c r="AI722" s="12"/>
      <c r="AJ722" s="12"/>
      <c r="AK722" s="12"/>
      <c r="AL722" s="12"/>
      <c r="AM722" s="12"/>
      <c r="AN722" s="12"/>
      <c r="AO722" s="12"/>
      <c r="AP722" s="12"/>
      <c r="AQ722" s="12"/>
      <c r="AR722" s="12"/>
      <c r="AS722" s="12"/>
      <c r="AT722" s="12"/>
      <c r="AU722" s="12"/>
      <c r="AV722" s="12"/>
      <c r="AW722" s="12"/>
    </row>
    <row r="723" spans="1:49" x14ac:dyDescent="0.25">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c r="AA723" s="12"/>
      <c r="AB723" s="12"/>
      <c r="AC723" s="12"/>
      <c r="AD723" s="12"/>
      <c r="AE723" s="12"/>
      <c r="AF723" s="12"/>
      <c r="AG723" s="12"/>
      <c r="AH723" s="12"/>
      <c r="AI723" s="12"/>
      <c r="AJ723" s="12"/>
      <c r="AK723" s="12"/>
      <c r="AL723" s="12"/>
      <c r="AM723" s="12"/>
      <c r="AN723" s="12"/>
      <c r="AO723" s="12"/>
      <c r="AP723" s="12"/>
      <c r="AQ723" s="12"/>
      <c r="AR723" s="12"/>
      <c r="AS723" s="12"/>
      <c r="AT723" s="12"/>
      <c r="AU723" s="12"/>
      <c r="AV723" s="12"/>
      <c r="AW723" s="12"/>
    </row>
    <row r="724" spans="1:49" x14ac:dyDescent="0.25">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c r="AA724" s="12"/>
      <c r="AB724" s="12"/>
      <c r="AC724" s="12"/>
      <c r="AD724" s="12"/>
      <c r="AE724" s="12"/>
      <c r="AF724" s="12"/>
      <c r="AG724" s="12"/>
      <c r="AH724" s="12"/>
      <c r="AI724" s="12"/>
      <c r="AJ724" s="12"/>
      <c r="AK724" s="12"/>
      <c r="AL724" s="12"/>
      <c r="AM724" s="12"/>
      <c r="AN724" s="12"/>
      <c r="AO724" s="12"/>
      <c r="AP724" s="12"/>
      <c r="AQ724" s="12"/>
      <c r="AR724" s="12"/>
      <c r="AS724" s="12"/>
      <c r="AT724" s="12"/>
      <c r="AU724" s="12"/>
      <c r="AV724" s="12"/>
      <c r="AW724" s="12"/>
    </row>
    <row r="725" spans="1:49" x14ac:dyDescent="0.25">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c r="AA725" s="12"/>
      <c r="AB725" s="12"/>
      <c r="AC725" s="12"/>
      <c r="AD725" s="12"/>
      <c r="AE725" s="12"/>
      <c r="AF725" s="12"/>
      <c r="AG725" s="12"/>
      <c r="AH725" s="12"/>
      <c r="AI725" s="12"/>
      <c r="AJ725" s="12"/>
      <c r="AK725" s="12"/>
      <c r="AL725" s="12"/>
      <c r="AM725" s="12"/>
      <c r="AN725" s="12"/>
      <c r="AO725" s="12"/>
      <c r="AP725" s="12"/>
      <c r="AQ725" s="12"/>
      <c r="AR725" s="12"/>
      <c r="AS725" s="12"/>
      <c r="AT725" s="12"/>
      <c r="AU725" s="12"/>
      <c r="AV725" s="12"/>
      <c r="AW725" s="12"/>
    </row>
    <row r="726" spans="1:49" x14ac:dyDescent="0.25">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c r="AA726" s="12"/>
      <c r="AB726" s="12"/>
      <c r="AC726" s="12"/>
      <c r="AD726" s="12"/>
      <c r="AE726" s="12"/>
      <c r="AF726" s="12"/>
      <c r="AG726" s="12"/>
      <c r="AH726" s="12"/>
      <c r="AI726" s="12"/>
      <c r="AJ726" s="12"/>
      <c r="AK726" s="12"/>
      <c r="AL726" s="12"/>
      <c r="AM726" s="12"/>
      <c r="AN726" s="12"/>
      <c r="AO726" s="12"/>
      <c r="AP726" s="12"/>
      <c r="AQ726" s="12"/>
      <c r="AR726" s="12"/>
      <c r="AS726" s="12"/>
      <c r="AT726" s="12"/>
      <c r="AU726" s="12"/>
      <c r="AV726" s="12"/>
      <c r="AW726" s="12"/>
    </row>
    <row r="727" spans="1:49" x14ac:dyDescent="0.25">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c r="AA727" s="12"/>
      <c r="AB727" s="12"/>
      <c r="AC727" s="12"/>
      <c r="AD727" s="12"/>
      <c r="AE727" s="12"/>
      <c r="AF727" s="12"/>
      <c r="AG727" s="12"/>
      <c r="AH727" s="12"/>
      <c r="AI727" s="12"/>
      <c r="AJ727" s="12"/>
      <c r="AK727" s="12"/>
      <c r="AL727" s="12"/>
      <c r="AM727" s="12"/>
      <c r="AN727" s="12"/>
      <c r="AO727" s="12"/>
      <c r="AP727" s="12"/>
      <c r="AQ727" s="12"/>
      <c r="AR727" s="12"/>
      <c r="AS727" s="12"/>
      <c r="AT727" s="12"/>
      <c r="AU727" s="12"/>
      <c r="AV727" s="12"/>
      <c r="AW727" s="12"/>
    </row>
    <row r="728" spans="1:49" x14ac:dyDescent="0.25">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c r="AA728" s="12"/>
      <c r="AB728" s="12"/>
      <c r="AC728" s="12"/>
      <c r="AD728" s="12"/>
      <c r="AE728" s="12"/>
      <c r="AF728" s="12"/>
      <c r="AG728" s="12"/>
      <c r="AH728" s="12"/>
      <c r="AI728" s="12"/>
      <c r="AJ728" s="12"/>
      <c r="AK728" s="12"/>
      <c r="AL728" s="12"/>
      <c r="AM728" s="12"/>
      <c r="AN728" s="12"/>
      <c r="AO728" s="12"/>
      <c r="AP728" s="12"/>
      <c r="AQ728" s="12"/>
      <c r="AR728" s="12"/>
      <c r="AS728" s="12"/>
      <c r="AT728" s="12"/>
      <c r="AU728" s="12"/>
      <c r="AV728" s="12"/>
      <c r="AW728" s="12"/>
    </row>
    <row r="729" spans="1:49" x14ac:dyDescent="0.25">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c r="AA729" s="12"/>
      <c r="AB729" s="12"/>
      <c r="AC729" s="12"/>
      <c r="AD729" s="12"/>
      <c r="AE729" s="12"/>
      <c r="AF729" s="12"/>
      <c r="AG729" s="12"/>
      <c r="AH729" s="12"/>
      <c r="AI729" s="12"/>
      <c r="AJ729" s="12"/>
      <c r="AK729" s="12"/>
      <c r="AL729" s="12"/>
      <c r="AM729" s="12"/>
      <c r="AN729" s="12"/>
      <c r="AO729" s="12"/>
      <c r="AP729" s="12"/>
      <c r="AQ729" s="12"/>
      <c r="AR729" s="12"/>
      <c r="AS729" s="12"/>
      <c r="AT729" s="12"/>
      <c r="AU729" s="12"/>
      <c r="AV729" s="12"/>
      <c r="AW729" s="12"/>
    </row>
    <row r="730" spans="1:49" x14ac:dyDescent="0.25">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c r="AA730" s="12"/>
      <c r="AB730" s="12"/>
      <c r="AC730" s="12"/>
      <c r="AD730" s="12"/>
      <c r="AE730" s="12"/>
      <c r="AF730" s="12"/>
      <c r="AG730" s="12"/>
      <c r="AH730" s="12"/>
      <c r="AI730" s="12"/>
      <c r="AJ730" s="12"/>
      <c r="AK730" s="12"/>
      <c r="AL730" s="12"/>
      <c r="AM730" s="12"/>
      <c r="AN730" s="12"/>
      <c r="AO730" s="12"/>
      <c r="AP730" s="12"/>
      <c r="AQ730" s="12"/>
      <c r="AR730" s="12"/>
      <c r="AS730" s="12"/>
      <c r="AT730" s="12"/>
      <c r="AU730" s="12"/>
      <c r="AV730" s="12"/>
      <c r="AW730" s="12"/>
    </row>
    <row r="731" spans="1:49" x14ac:dyDescent="0.25">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c r="AA731" s="12"/>
      <c r="AB731" s="12"/>
      <c r="AC731" s="12"/>
      <c r="AD731" s="12"/>
      <c r="AE731" s="12"/>
      <c r="AF731" s="12"/>
      <c r="AG731" s="12"/>
      <c r="AH731" s="12"/>
      <c r="AI731" s="12"/>
      <c r="AJ731" s="12"/>
      <c r="AK731" s="12"/>
      <c r="AL731" s="12"/>
      <c r="AM731" s="12"/>
      <c r="AN731" s="12"/>
      <c r="AO731" s="12"/>
      <c r="AP731" s="12"/>
      <c r="AQ731" s="12"/>
      <c r="AR731" s="12"/>
      <c r="AS731" s="12"/>
      <c r="AT731" s="12"/>
      <c r="AU731" s="12"/>
      <c r="AV731" s="12"/>
      <c r="AW731" s="12"/>
    </row>
    <row r="732" spans="1:49" x14ac:dyDescent="0.25">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c r="AA732" s="12"/>
      <c r="AB732" s="12"/>
      <c r="AC732" s="12"/>
      <c r="AD732" s="12"/>
      <c r="AE732" s="12"/>
      <c r="AF732" s="12"/>
      <c r="AG732" s="12"/>
      <c r="AH732" s="12"/>
      <c r="AI732" s="12"/>
      <c r="AJ732" s="12"/>
      <c r="AK732" s="12"/>
      <c r="AL732" s="12"/>
      <c r="AM732" s="12"/>
      <c r="AN732" s="12"/>
      <c r="AO732" s="12"/>
      <c r="AP732" s="12"/>
      <c r="AQ732" s="12"/>
      <c r="AR732" s="12"/>
      <c r="AS732" s="12"/>
      <c r="AT732" s="12"/>
      <c r="AU732" s="12"/>
      <c r="AV732" s="12"/>
      <c r="AW732" s="12"/>
    </row>
    <row r="733" spans="1:49" x14ac:dyDescent="0.25">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c r="AA733" s="12"/>
      <c r="AB733" s="12"/>
      <c r="AC733" s="12"/>
      <c r="AD733" s="12"/>
      <c r="AE733" s="12"/>
      <c r="AF733" s="12"/>
      <c r="AG733" s="12"/>
      <c r="AH733" s="12"/>
      <c r="AI733" s="12"/>
      <c r="AJ733" s="12"/>
      <c r="AK733" s="12"/>
      <c r="AL733" s="12"/>
      <c r="AM733" s="12"/>
      <c r="AN733" s="12"/>
      <c r="AO733" s="12"/>
      <c r="AP733" s="12"/>
      <c r="AQ733" s="12"/>
      <c r="AR733" s="12"/>
      <c r="AS733" s="12"/>
      <c r="AT733" s="12"/>
      <c r="AU733" s="12"/>
      <c r="AV733" s="12"/>
      <c r="AW733" s="12"/>
    </row>
    <row r="734" spans="1:49" x14ac:dyDescent="0.25">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c r="AA734" s="12"/>
      <c r="AB734" s="12"/>
      <c r="AC734" s="12"/>
      <c r="AD734" s="12"/>
      <c r="AE734" s="12"/>
      <c r="AF734" s="12"/>
      <c r="AG734" s="12"/>
      <c r="AH734" s="12"/>
      <c r="AI734" s="12"/>
      <c r="AJ734" s="12"/>
      <c r="AK734" s="12"/>
      <c r="AL734" s="12"/>
      <c r="AM734" s="12"/>
      <c r="AN734" s="12"/>
      <c r="AO734" s="12"/>
      <c r="AP734" s="12"/>
      <c r="AQ734" s="12"/>
      <c r="AR734" s="12"/>
      <c r="AS734" s="12"/>
      <c r="AT734" s="12"/>
      <c r="AU734" s="12"/>
      <c r="AV734" s="12"/>
      <c r="AW734" s="12"/>
    </row>
    <row r="735" spans="1:49" x14ac:dyDescent="0.25">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c r="AA735" s="12"/>
      <c r="AB735" s="12"/>
      <c r="AC735" s="12"/>
      <c r="AD735" s="12"/>
      <c r="AE735" s="12"/>
      <c r="AF735" s="12"/>
      <c r="AG735" s="12"/>
      <c r="AH735" s="12"/>
      <c r="AI735" s="12"/>
      <c r="AJ735" s="12"/>
      <c r="AK735" s="12"/>
      <c r="AL735" s="12"/>
      <c r="AM735" s="12"/>
      <c r="AN735" s="12"/>
      <c r="AO735" s="12"/>
      <c r="AP735" s="12"/>
      <c r="AQ735" s="12"/>
      <c r="AR735" s="12"/>
      <c r="AS735" s="12"/>
      <c r="AT735" s="12"/>
      <c r="AU735" s="12"/>
      <c r="AV735" s="12"/>
      <c r="AW735" s="12"/>
    </row>
    <row r="736" spans="1:49" x14ac:dyDescent="0.25">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c r="AA736" s="12"/>
      <c r="AB736" s="12"/>
      <c r="AC736" s="12"/>
      <c r="AD736" s="12"/>
      <c r="AE736" s="12"/>
      <c r="AF736" s="12"/>
      <c r="AG736" s="12"/>
      <c r="AH736" s="12"/>
      <c r="AI736" s="12"/>
      <c r="AJ736" s="12"/>
      <c r="AK736" s="12"/>
      <c r="AL736" s="12"/>
      <c r="AM736" s="12"/>
      <c r="AN736" s="12"/>
      <c r="AO736" s="12"/>
      <c r="AP736" s="12"/>
      <c r="AQ736" s="12"/>
      <c r="AR736" s="12"/>
      <c r="AS736" s="12"/>
      <c r="AT736" s="12"/>
      <c r="AU736" s="12"/>
      <c r="AV736" s="12"/>
      <c r="AW736" s="12"/>
    </row>
    <row r="737" spans="1:49" x14ac:dyDescent="0.25">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c r="AA737" s="12"/>
      <c r="AB737" s="12"/>
      <c r="AC737" s="12"/>
      <c r="AD737" s="12"/>
      <c r="AE737" s="12"/>
      <c r="AF737" s="12"/>
      <c r="AG737" s="12"/>
      <c r="AH737" s="12"/>
      <c r="AI737" s="12"/>
      <c r="AJ737" s="12"/>
      <c r="AK737" s="12"/>
      <c r="AL737" s="12"/>
      <c r="AM737" s="12"/>
      <c r="AN737" s="12"/>
      <c r="AO737" s="12"/>
      <c r="AP737" s="12"/>
      <c r="AQ737" s="12"/>
      <c r="AR737" s="12"/>
      <c r="AS737" s="12"/>
      <c r="AT737" s="12"/>
      <c r="AU737" s="12"/>
      <c r="AV737" s="12"/>
      <c r="AW737" s="12"/>
    </row>
    <row r="738" spans="1:49" x14ac:dyDescent="0.25">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c r="AA738" s="12"/>
      <c r="AB738" s="12"/>
      <c r="AC738" s="12"/>
      <c r="AD738" s="12"/>
      <c r="AE738" s="12"/>
      <c r="AF738" s="12"/>
      <c r="AG738" s="12"/>
      <c r="AH738" s="12"/>
      <c r="AI738" s="12"/>
      <c r="AJ738" s="12"/>
      <c r="AK738" s="12"/>
      <c r="AL738" s="12"/>
      <c r="AM738" s="12"/>
      <c r="AN738" s="12"/>
      <c r="AO738" s="12"/>
      <c r="AP738" s="12"/>
      <c r="AQ738" s="12"/>
      <c r="AR738" s="12"/>
      <c r="AS738" s="12"/>
      <c r="AT738" s="12"/>
      <c r="AU738" s="12"/>
      <c r="AV738" s="12"/>
      <c r="AW738" s="12"/>
    </row>
    <row r="739" spans="1:49" x14ac:dyDescent="0.25">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c r="AA739" s="12"/>
      <c r="AB739" s="12"/>
      <c r="AC739" s="12"/>
      <c r="AD739" s="12"/>
      <c r="AE739" s="12"/>
      <c r="AF739" s="12"/>
      <c r="AG739" s="12"/>
      <c r="AH739" s="12"/>
      <c r="AI739" s="12"/>
      <c r="AJ739" s="12"/>
      <c r="AK739" s="12"/>
      <c r="AL739" s="12"/>
      <c r="AM739" s="12"/>
      <c r="AN739" s="12"/>
      <c r="AO739" s="12"/>
      <c r="AP739" s="12"/>
      <c r="AQ739" s="12"/>
      <c r="AR739" s="12"/>
      <c r="AS739" s="12"/>
      <c r="AT739" s="12"/>
      <c r="AU739" s="12"/>
      <c r="AV739" s="12"/>
      <c r="AW739" s="12"/>
    </row>
    <row r="740" spans="1:49" x14ac:dyDescent="0.25">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c r="AA740" s="12"/>
      <c r="AB740" s="12"/>
      <c r="AC740" s="12"/>
      <c r="AD740" s="12"/>
      <c r="AE740" s="12"/>
      <c r="AF740" s="12"/>
      <c r="AG740" s="12"/>
      <c r="AH740" s="12"/>
      <c r="AI740" s="12"/>
      <c r="AJ740" s="12"/>
      <c r="AK740" s="12"/>
      <c r="AL740" s="12"/>
      <c r="AM740" s="12"/>
      <c r="AN740" s="12"/>
      <c r="AO740" s="12"/>
      <c r="AP740" s="12"/>
      <c r="AQ740" s="12"/>
      <c r="AR740" s="12"/>
      <c r="AS740" s="12"/>
      <c r="AT740" s="12"/>
      <c r="AU740" s="12"/>
      <c r="AV740" s="12"/>
      <c r="AW740" s="12"/>
    </row>
    <row r="741" spans="1:49" x14ac:dyDescent="0.25">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c r="AA741" s="12"/>
      <c r="AB741" s="12"/>
      <c r="AC741" s="12"/>
      <c r="AD741" s="12"/>
      <c r="AE741" s="12"/>
      <c r="AF741" s="12"/>
      <c r="AG741" s="12"/>
      <c r="AH741" s="12"/>
      <c r="AI741" s="12"/>
      <c r="AJ741" s="12"/>
      <c r="AK741" s="12"/>
      <c r="AL741" s="12"/>
      <c r="AM741" s="12"/>
      <c r="AN741" s="12"/>
      <c r="AO741" s="12"/>
      <c r="AP741" s="12"/>
      <c r="AQ741" s="12"/>
      <c r="AR741" s="12"/>
      <c r="AS741" s="12"/>
      <c r="AT741" s="12"/>
      <c r="AU741" s="12"/>
      <c r="AV741" s="12"/>
      <c r="AW741" s="12"/>
    </row>
    <row r="742" spans="1:49" x14ac:dyDescent="0.25">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c r="AA742" s="12"/>
      <c r="AB742" s="12"/>
      <c r="AC742" s="12"/>
      <c r="AD742" s="12"/>
      <c r="AE742" s="12"/>
      <c r="AF742" s="12"/>
      <c r="AG742" s="12"/>
      <c r="AH742" s="12"/>
      <c r="AI742" s="12"/>
      <c r="AJ742" s="12"/>
      <c r="AK742" s="12"/>
      <c r="AL742" s="12"/>
      <c r="AM742" s="12"/>
      <c r="AN742" s="12"/>
      <c r="AO742" s="12"/>
      <c r="AP742" s="12"/>
      <c r="AQ742" s="12"/>
      <c r="AR742" s="12"/>
      <c r="AS742" s="12"/>
      <c r="AT742" s="12"/>
      <c r="AU742" s="12"/>
      <c r="AV742" s="12"/>
      <c r="AW742" s="12"/>
    </row>
    <row r="743" spans="1:49" x14ac:dyDescent="0.25">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c r="AA743" s="12"/>
      <c r="AB743" s="12"/>
      <c r="AC743" s="12"/>
      <c r="AD743" s="12"/>
      <c r="AE743" s="12"/>
      <c r="AF743" s="12"/>
      <c r="AG743" s="12"/>
      <c r="AH743" s="12"/>
      <c r="AI743" s="12"/>
      <c r="AJ743" s="12"/>
      <c r="AK743" s="12"/>
      <c r="AL743" s="12"/>
      <c r="AM743" s="12"/>
      <c r="AN743" s="12"/>
      <c r="AO743" s="12"/>
      <c r="AP743" s="12"/>
      <c r="AQ743" s="12"/>
      <c r="AR743" s="12"/>
      <c r="AS743" s="12"/>
      <c r="AT743" s="12"/>
      <c r="AU743" s="12"/>
      <c r="AV743" s="12"/>
      <c r="AW743" s="12"/>
    </row>
    <row r="744" spans="1:49" x14ac:dyDescent="0.25">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c r="AA744" s="12"/>
      <c r="AB744" s="12"/>
      <c r="AC744" s="12"/>
      <c r="AD744" s="12"/>
      <c r="AE744" s="12"/>
      <c r="AF744" s="12"/>
      <c r="AG744" s="12"/>
      <c r="AH744" s="12"/>
      <c r="AI744" s="12"/>
      <c r="AJ744" s="12"/>
      <c r="AK744" s="12"/>
      <c r="AL744" s="12"/>
      <c r="AM744" s="12"/>
      <c r="AN744" s="12"/>
      <c r="AO744" s="12"/>
      <c r="AP744" s="12"/>
      <c r="AQ744" s="12"/>
      <c r="AR744" s="12"/>
      <c r="AS744" s="12"/>
      <c r="AT744" s="12"/>
      <c r="AU744" s="12"/>
      <c r="AV744" s="12"/>
      <c r="AW744" s="12"/>
    </row>
    <row r="745" spans="1:49" x14ac:dyDescent="0.25">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c r="AA745" s="12"/>
      <c r="AB745" s="12"/>
      <c r="AC745" s="12"/>
      <c r="AD745" s="12"/>
      <c r="AE745" s="12"/>
      <c r="AF745" s="12"/>
      <c r="AG745" s="12"/>
      <c r="AH745" s="12"/>
      <c r="AI745" s="12"/>
      <c r="AJ745" s="12"/>
      <c r="AK745" s="12"/>
      <c r="AL745" s="12"/>
      <c r="AM745" s="12"/>
      <c r="AN745" s="12"/>
      <c r="AO745" s="12"/>
      <c r="AP745" s="12"/>
      <c r="AQ745" s="12"/>
      <c r="AR745" s="12"/>
      <c r="AS745" s="12"/>
      <c r="AT745" s="12"/>
      <c r="AU745" s="12"/>
      <c r="AV745" s="12"/>
      <c r="AW745" s="12"/>
    </row>
    <row r="746" spans="1:49" x14ac:dyDescent="0.25">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c r="AA746" s="12"/>
      <c r="AB746" s="12"/>
      <c r="AC746" s="12"/>
      <c r="AD746" s="12"/>
      <c r="AE746" s="12"/>
      <c r="AF746" s="12"/>
      <c r="AG746" s="12"/>
      <c r="AH746" s="12"/>
      <c r="AI746" s="12"/>
      <c r="AJ746" s="12"/>
      <c r="AK746" s="12"/>
      <c r="AL746" s="12"/>
      <c r="AM746" s="12"/>
      <c r="AN746" s="12"/>
      <c r="AO746" s="12"/>
      <c r="AP746" s="12"/>
      <c r="AQ746" s="12"/>
      <c r="AR746" s="12"/>
      <c r="AS746" s="12"/>
      <c r="AT746" s="12"/>
      <c r="AU746" s="12"/>
      <c r="AV746" s="12"/>
      <c r="AW746" s="12"/>
    </row>
    <row r="747" spans="1:49" x14ac:dyDescent="0.25">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c r="AA747" s="12"/>
      <c r="AB747" s="12"/>
      <c r="AC747" s="12"/>
      <c r="AD747" s="12"/>
      <c r="AE747" s="12"/>
      <c r="AF747" s="12"/>
      <c r="AG747" s="12"/>
      <c r="AH747" s="12"/>
      <c r="AI747" s="12"/>
      <c r="AJ747" s="12"/>
      <c r="AK747" s="12"/>
      <c r="AL747" s="12"/>
      <c r="AM747" s="12"/>
      <c r="AN747" s="12"/>
      <c r="AO747" s="12"/>
      <c r="AP747" s="12"/>
      <c r="AQ747" s="12"/>
      <c r="AR747" s="12"/>
      <c r="AS747" s="12"/>
      <c r="AT747" s="12"/>
      <c r="AU747" s="12"/>
      <c r="AV747" s="12"/>
      <c r="AW747" s="12"/>
    </row>
    <row r="748" spans="1:49" x14ac:dyDescent="0.25">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c r="AA748" s="12"/>
      <c r="AB748" s="12"/>
      <c r="AC748" s="12"/>
      <c r="AD748" s="12"/>
      <c r="AE748" s="12"/>
      <c r="AF748" s="12"/>
      <c r="AG748" s="12"/>
      <c r="AH748" s="12"/>
      <c r="AI748" s="12"/>
      <c r="AJ748" s="12"/>
      <c r="AK748" s="12"/>
      <c r="AL748" s="12"/>
      <c r="AM748" s="12"/>
      <c r="AN748" s="12"/>
      <c r="AO748" s="12"/>
      <c r="AP748" s="12"/>
      <c r="AQ748" s="12"/>
      <c r="AR748" s="12"/>
      <c r="AS748" s="12"/>
      <c r="AT748" s="12"/>
      <c r="AU748" s="12"/>
      <c r="AV748" s="12"/>
      <c r="AW748" s="12"/>
    </row>
    <row r="749" spans="1:49" x14ac:dyDescent="0.25">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c r="AA749" s="12"/>
      <c r="AB749" s="12"/>
      <c r="AC749" s="12"/>
      <c r="AD749" s="12"/>
      <c r="AE749" s="12"/>
      <c r="AF749" s="12"/>
      <c r="AG749" s="12"/>
      <c r="AH749" s="12"/>
      <c r="AI749" s="12"/>
      <c r="AJ749" s="12"/>
      <c r="AK749" s="12"/>
      <c r="AL749" s="12"/>
      <c r="AM749" s="12"/>
      <c r="AN749" s="12"/>
      <c r="AO749" s="12"/>
      <c r="AP749" s="12"/>
      <c r="AQ749" s="12"/>
      <c r="AR749" s="12"/>
      <c r="AS749" s="12"/>
      <c r="AT749" s="12"/>
      <c r="AU749" s="12"/>
      <c r="AV749" s="12"/>
      <c r="AW749" s="12"/>
    </row>
    <row r="750" spans="1:49" x14ac:dyDescent="0.25">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c r="AA750" s="12"/>
      <c r="AB750" s="12"/>
      <c r="AC750" s="12"/>
      <c r="AD750" s="12"/>
      <c r="AE750" s="12"/>
      <c r="AF750" s="12"/>
      <c r="AG750" s="12"/>
      <c r="AH750" s="12"/>
      <c r="AI750" s="12"/>
      <c r="AJ750" s="12"/>
      <c r="AK750" s="12"/>
      <c r="AL750" s="12"/>
      <c r="AM750" s="12"/>
      <c r="AN750" s="12"/>
      <c r="AO750" s="12"/>
      <c r="AP750" s="12"/>
      <c r="AQ750" s="12"/>
      <c r="AR750" s="12"/>
      <c r="AS750" s="12"/>
      <c r="AT750" s="12"/>
      <c r="AU750" s="12"/>
      <c r="AV750" s="12"/>
      <c r="AW750" s="12"/>
    </row>
    <row r="751" spans="1:49" x14ac:dyDescent="0.25">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c r="AA751" s="12"/>
      <c r="AB751" s="12"/>
      <c r="AC751" s="12"/>
      <c r="AD751" s="12"/>
      <c r="AE751" s="12"/>
      <c r="AF751" s="12"/>
      <c r="AG751" s="12"/>
      <c r="AH751" s="12"/>
      <c r="AI751" s="12"/>
      <c r="AJ751" s="12"/>
      <c r="AK751" s="12"/>
      <c r="AL751" s="12"/>
      <c r="AM751" s="12"/>
      <c r="AN751" s="12"/>
      <c r="AO751" s="12"/>
      <c r="AP751" s="12"/>
      <c r="AQ751" s="12"/>
      <c r="AR751" s="12"/>
      <c r="AS751" s="12"/>
      <c r="AT751" s="12"/>
      <c r="AU751" s="12"/>
      <c r="AV751" s="12"/>
      <c r="AW751" s="12"/>
    </row>
    <row r="752" spans="1:49" x14ac:dyDescent="0.25">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c r="AA752" s="12"/>
      <c r="AB752" s="12"/>
      <c r="AC752" s="12"/>
      <c r="AD752" s="12"/>
      <c r="AE752" s="12"/>
      <c r="AF752" s="12"/>
      <c r="AG752" s="12"/>
      <c r="AH752" s="12"/>
      <c r="AI752" s="12"/>
      <c r="AJ752" s="12"/>
      <c r="AK752" s="12"/>
      <c r="AL752" s="12"/>
      <c r="AM752" s="12"/>
      <c r="AN752" s="12"/>
      <c r="AO752" s="12"/>
      <c r="AP752" s="12"/>
      <c r="AQ752" s="12"/>
      <c r="AR752" s="12"/>
      <c r="AS752" s="12"/>
      <c r="AT752" s="12"/>
      <c r="AU752" s="12"/>
      <c r="AV752" s="12"/>
      <c r="AW752" s="12"/>
    </row>
    <row r="753" spans="1:49" x14ac:dyDescent="0.25">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c r="AA753" s="12"/>
      <c r="AB753" s="12"/>
      <c r="AC753" s="12"/>
      <c r="AD753" s="12"/>
      <c r="AE753" s="12"/>
      <c r="AF753" s="12"/>
      <c r="AG753" s="12"/>
      <c r="AH753" s="12"/>
      <c r="AI753" s="12"/>
      <c r="AJ753" s="12"/>
      <c r="AK753" s="12"/>
      <c r="AL753" s="12"/>
      <c r="AM753" s="12"/>
      <c r="AN753" s="12"/>
      <c r="AO753" s="12"/>
      <c r="AP753" s="12"/>
      <c r="AQ753" s="12"/>
      <c r="AR753" s="12"/>
      <c r="AS753" s="12"/>
      <c r="AT753" s="12"/>
      <c r="AU753" s="12"/>
      <c r="AV753" s="12"/>
      <c r="AW753" s="12"/>
    </row>
    <row r="754" spans="1:49" x14ac:dyDescent="0.25">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c r="AA754" s="12"/>
      <c r="AB754" s="12"/>
      <c r="AC754" s="12"/>
      <c r="AD754" s="12"/>
      <c r="AE754" s="12"/>
      <c r="AF754" s="12"/>
      <c r="AG754" s="12"/>
      <c r="AH754" s="12"/>
      <c r="AI754" s="12"/>
      <c r="AJ754" s="12"/>
      <c r="AK754" s="12"/>
      <c r="AL754" s="12"/>
      <c r="AM754" s="12"/>
      <c r="AN754" s="12"/>
      <c r="AO754" s="12"/>
      <c r="AP754" s="12"/>
      <c r="AQ754" s="12"/>
      <c r="AR754" s="12"/>
      <c r="AS754" s="12"/>
      <c r="AT754" s="12"/>
      <c r="AU754" s="12"/>
      <c r="AV754" s="12"/>
      <c r="AW754" s="12"/>
    </row>
  </sheetData>
  <sheetProtection algorithmName="SHA-512" hashValue="RJnPRfsjkyRyy9jq1s7PTt9Za7y8ZCHbjxgscrblwFw2I0OQZCZDzMaZkPiTniFOFXfRzgGrRT5CscnlmBMQ6w==" saltValue="B5ALRAGdh1YH+aliZVWMqA==" spinCount="100000" sheet="1" scenarios="1" selectLockedCells="1"/>
  <mergeCells count="40">
    <mergeCell ref="B44:B45"/>
    <mergeCell ref="C44:C45"/>
    <mergeCell ref="C32:J32"/>
    <mergeCell ref="L32:M32"/>
    <mergeCell ref="P32:T32"/>
    <mergeCell ref="E33:I33"/>
    <mergeCell ref="K33:L33"/>
    <mergeCell ref="N33:P33"/>
    <mergeCell ref="V19:W19"/>
    <mergeCell ref="D31:G31"/>
    <mergeCell ref="J31:K31"/>
    <mergeCell ref="E9:F10"/>
    <mergeCell ref="G9:J9"/>
    <mergeCell ref="G10:J10"/>
    <mergeCell ref="E18:L18"/>
    <mergeCell ref="F20:J20"/>
    <mergeCell ref="K20:L20"/>
    <mergeCell ref="O18:R18"/>
    <mergeCell ref="F27:M27"/>
    <mergeCell ref="N9:O11"/>
    <mergeCell ref="P9:S9"/>
    <mergeCell ref="P10:S10"/>
    <mergeCell ref="P11:S11"/>
    <mergeCell ref="P28:T28"/>
    <mergeCell ref="N28:O28"/>
    <mergeCell ref="K28:L28"/>
    <mergeCell ref="F28:J28"/>
    <mergeCell ref="Q19:R19"/>
    <mergeCell ref="P20:T20"/>
    <mergeCell ref="H19:N19"/>
    <mergeCell ref="N20:O20"/>
    <mergeCell ref="C58:G62"/>
    <mergeCell ref="H58:L62"/>
    <mergeCell ref="E53:W53"/>
    <mergeCell ref="R37:V37"/>
    <mergeCell ref="C63:D63"/>
    <mergeCell ref="H63:I63"/>
    <mergeCell ref="J63:K63"/>
    <mergeCell ref="E63:F63"/>
    <mergeCell ref="I37:J37"/>
  </mergeCells>
  <pageMargins left="0.7" right="0.7" top="0.75" bottom="0.75" header="0.3" footer="0.3"/>
  <pageSetup paperSize="9" scale="6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FE4FA-68A5-4452-91A7-6F7490EEE39F}">
  <sheetPr codeName="Hoja9">
    <tabColor theme="5" tint="0.59999389629810485"/>
    <pageSetUpPr fitToPage="1"/>
  </sheetPr>
  <dimension ref="A1:AK51"/>
  <sheetViews>
    <sheetView showGridLines="0" showZeros="0" showRuler="0" topLeftCell="A4" zoomScaleNormal="100" workbookViewId="0">
      <selection activeCell="F29" sqref="F29:Q29"/>
    </sheetView>
  </sheetViews>
  <sheetFormatPr baseColWidth="10" defaultRowHeight="15" x14ac:dyDescent="0.25"/>
  <cols>
    <col min="1" max="36" width="2.7109375" customWidth="1"/>
  </cols>
  <sheetData>
    <row r="1" spans="1:37" ht="12.75" customHeight="1" x14ac:dyDescent="0.25">
      <c r="A1" s="85"/>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c r="AG1" s="86"/>
      <c r="AH1" s="86"/>
      <c r="AI1" s="86"/>
      <c r="AJ1" s="87"/>
      <c r="AK1" s="91"/>
    </row>
    <row r="2" spans="1:37" ht="12.75" customHeight="1" x14ac:dyDescent="0.25">
      <c r="A2" s="92"/>
      <c r="B2" s="91"/>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3"/>
      <c r="AK2" s="91"/>
    </row>
    <row r="3" spans="1:37" ht="12.75" customHeight="1" x14ac:dyDescent="0.25">
      <c r="A3" s="92"/>
      <c r="B3" s="91"/>
      <c r="C3" s="91"/>
      <c r="D3" s="91"/>
      <c r="E3" s="91"/>
      <c r="F3" s="91"/>
      <c r="G3" s="91"/>
      <c r="H3" s="91"/>
      <c r="I3" s="91"/>
      <c r="J3" s="91"/>
      <c r="K3" s="91"/>
      <c r="L3" s="91"/>
      <c r="M3" s="169"/>
      <c r="N3" s="169"/>
      <c r="O3" s="169"/>
      <c r="P3" s="91"/>
      <c r="Q3" s="91"/>
      <c r="R3" s="91"/>
      <c r="S3" s="91"/>
      <c r="T3" s="91"/>
      <c r="U3" s="91"/>
      <c r="V3" s="91"/>
      <c r="W3" s="91"/>
      <c r="X3" s="91"/>
      <c r="Y3" s="91"/>
      <c r="Z3" s="91"/>
      <c r="AA3" s="91"/>
      <c r="AB3" s="91"/>
      <c r="AC3" s="91"/>
      <c r="AD3" s="91"/>
      <c r="AE3" s="91"/>
      <c r="AF3" s="91"/>
      <c r="AG3" s="91"/>
      <c r="AH3" s="91"/>
      <c r="AI3" s="91"/>
      <c r="AJ3" s="93"/>
      <c r="AK3" s="91"/>
    </row>
    <row r="4" spans="1:37" ht="12.75" customHeight="1" x14ac:dyDescent="0.25">
      <c r="A4" s="92"/>
      <c r="B4" s="91"/>
      <c r="C4" s="91"/>
      <c r="D4" s="91"/>
      <c r="E4" s="91"/>
      <c r="F4" s="91"/>
      <c r="G4" s="91"/>
      <c r="H4" s="91"/>
      <c r="I4" s="91"/>
      <c r="J4" s="91"/>
      <c r="K4" s="91"/>
      <c r="L4" s="91"/>
      <c r="M4" s="169"/>
      <c r="N4" s="169"/>
      <c r="O4" s="169"/>
      <c r="P4" s="91"/>
      <c r="Q4" s="91"/>
      <c r="R4" s="91"/>
      <c r="S4" s="91"/>
      <c r="T4" s="91"/>
      <c r="U4" s="91"/>
      <c r="V4" s="91"/>
      <c r="W4" s="91"/>
      <c r="X4" s="91"/>
      <c r="Y4" s="91"/>
      <c r="Z4" s="91"/>
      <c r="AA4" s="91"/>
      <c r="AB4" s="91"/>
      <c r="AC4" s="91"/>
      <c r="AD4" s="91"/>
      <c r="AE4" s="91"/>
      <c r="AF4" s="91"/>
      <c r="AG4" s="91"/>
      <c r="AH4" s="91"/>
      <c r="AI4" s="91"/>
      <c r="AJ4" s="93"/>
      <c r="AK4" s="91"/>
    </row>
    <row r="5" spans="1:37" ht="12.75" customHeight="1" x14ac:dyDescent="0.25">
      <c r="A5" s="92"/>
      <c r="B5" s="91"/>
      <c r="C5" s="91"/>
      <c r="D5" s="91"/>
      <c r="E5" s="91"/>
      <c r="F5" s="91"/>
      <c r="G5" s="91"/>
      <c r="H5" s="91"/>
      <c r="I5" s="91"/>
      <c r="J5" s="91"/>
      <c r="K5" s="91"/>
      <c r="L5" s="91"/>
      <c r="M5" s="169"/>
      <c r="N5" s="169"/>
      <c r="O5" s="169"/>
      <c r="P5" s="91"/>
      <c r="Q5" s="91"/>
      <c r="R5" s="91"/>
      <c r="S5" s="91"/>
      <c r="T5" s="91"/>
      <c r="U5" s="91"/>
      <c r="V5" s="91"/>
      <c r="W5" s="91"/>
      <c r="X5" s="91"/>
      <c r="Y5" s="91"/>
      <c r="Z5" s="91"/>
      <c r="AA5" s="91"/>
      <c r="AB5" s="91"/>
      <c r="AC5" s="91"/>
      <c r="AD5" s="91"/>
      <c r="AE5" s="91"/>
      <c r="AF5" s="91"/>
      <c r="AG5" s="91"/>
      <c r="AH5" s="91"/>
      <c r="AI5" s="91"/>
      <c r="AJ5" s="93"/>
      <c r="AK5" s="91"/>
    </row>
    <row r="6" spans="1:37" ht="12.75" customHeight="1" x14ac:dyDescent="0.25">
      <c r="A6" s="92"/>
      <c r="B6" s="91"/>
      <c r="C6" s="91"/>
      <c r="D6" s="91"/>
      <c r="E6" s="91"/>
      <c r="F6" s="91"/>
      <c r="G6" s="91"/>
      <c r="H6" s="91"/>
      <c r="I6" s="91"/>
      <c r="J6" s="91"/>
      <c r="K6" s="91"/>
      <c r="L6" s="91"/>
      <c r="M6" s="169"/>
      <c r="N6" s="169"/>
      <c r="O6" s="169"/>
      <c r="P6" s="91"/>
      <c r="Q6" s="91"/>
      <c r="R6" s="91"/>
      <c r="S6" s="91"/>
      <c r="T6" s="91"/>
      <c r="U6" s="91"/>
      <c r="V6" s="91"/>
      <c r="W6" s="91"/>
      <c r="X6" s="91"/>
      <c r="Y6" s="91"/>
      <c r="Z6" s="91"/>
      <c r="AA6" s="91"/>
      <c r="AB6" s="91"/>
      <c r="AC6" s="91"/>
      <c r="AD6" s="91"/>
      <c r="AE6" s="91"/>
      <c r="AF6" s="91"/>
      <c r="AG6" s="91"/>
      <c r="AH6" s="91"/>
      <c r="AI6" s="91"/>
      <c r="AJ6" s="93"/>
      <c r="AK6" s="91"/>
    </row>
    <row r="7" spans="1:37" ht="12.75" customHeight="1" x14ac:dyDescent="0.25">
      <c r="A7" s="92"/>
      <c r="B7" s="91"/>
      <c r="C7" s="91"/>
      <c r="D7" s="91"/>
      <c r="E7" s="91"/>
      <c r="F7" s="91"/>
      <c r="G7" s="91"/>
      <c r="H7" s="91"/>
      <c r="I7" s="91"/>
      <c r="J7" s="91"/>
      <c r="K7" s="91"/>
      <c r="L7" s="91"/>
      <c r="M7" s="91"/>
      <c r="N7" s="91"/>
      <c r="O7" s="91"/>
      <c r="P7" s="91"/>
      <c r="Q7" s="91"/>
      <c r="R7" s="91"/>
      <c r="S7" s="91"/>
      <c r="T7" s="91"/>
      <c r="U7" s="91"/>
      <c r="V7" s="91"/>
      <c r="W7" s="91"/>
      <c r="X7" s="91"/>
      <c r="Y7" s="91"/>
      <c r="Z7" s="91"/>
      <c r="AA7" s="91"/>
      <c r="AB7" s="91"/>
      <c r="AC7" s="91"/>
      <c r="AD7" s="91"/>
      <c r="AE7" s="91"/>
      <c r="AF7" s="91"/>
      <c r="AG7" s="91"/>
      <c r="AH7" s="91"/>
      <c r="AI7" s="91"/>
      <c r="AJ7" s="93"/>
      <c r="AK7" s="91"/>
    </row>
    <row r="8" spans="1:37" ht="15" customHeight="1" x14ac:dyDescent="0.25">
      <c r="A8" s="92"/>
      <c r="B8" s="91"/>
      <c r="C8" s="91"/>
      <c r="D8" s="91"/>
      <c r="E8" s="12"/>
      <c r="F8" s="91"/>
      <c r="G8" s="726" t="s">
        <v>979</v>
      </c>
      <c r="H8" s="12"/>
      <c r="I8" s="12"/>
      <c r="J8" s="91"/>
      <c r="K8" s="91"/>
      <c r="L8" s="91"/>
      <c r="M8" s="91"/>
      <c r="N8" s="91"/>
      <c r="O8" s="91"/>
      <c r="P8" s="91"/>
      <c r="Q8" s="91"/>
      <c r="R8" s="91"/>
      <c r="S8" s="91"/>
      <c r="T8" s="91"/>
      <c r="U8" s="91"/>
      <c r="V8" s="91"/>
      <c r="W8" s="91"/>
      <c r="X8" s="91"/>
      <c r="Y8" s="91"/>
      <c r="Z8" s="91"/>
      <c r="AA8" s="91"/>
      <c r="AB8" s="91"/>
      <c r="AC8" s="91"/>
      <c r="AD8" s="91"/>
      <c r="AE8" s="91"/>
      <c r="AF8" s="91"/>
      <c r="AG8" s="91"/>
      <c r="AH8" s="91"/>
      <c r="AI8" s="91"/>
      <c r="AJ8" s="93"/>
      <c r="AK8" s="91"/>
    </row>
    <row r="9" spans="1:37" ht="12.75" customHeight="1" x14ac:dyDescent="0.25">
      <c r="A9" s="92"/>
      <c r="B9" s="91"/>
      <c r="C9" s="170"/>
      <c r="D9" s="91"/>
      <c r="E9" s="91"/>
      <c r="F9" s="91"/>
      <c r="G9" s="91"/>
      <c r="H9" s="725"/>
      <c r="I9" s="91"/>
      <c r="J9" s="91"/>
      <c r="K9" s="91"/>
      <c r="L9" s="91"/>
      <c r="M9" s="91"/>
      <c r="N9" s="91"/>
      <c r="O9" s="91"/>
      <c r="P9" s="91"/>
      <c r="Q9" s="91"/>
      <c r="R9" s="91"/>
      <c r="S9" s="91"/>
      <c r="T9" s="91"/>
      <c r="U9" s="91"/>
      <c r="V9" s="91"/>
      <c r="W9" s="91"/>
      <c r="X9" s="91"/>
      <c r="Y9" s="91"/>
      <c r="Z9" s="91"/>
      <c r="AA9" s="91"/>
      <c r="AB9" s="91"/>
      <c r="AC9" s="91"/>
      <c r="AD9" s="91"/>
      <c r="AE9" s="91"/>
      <c r="AF9" s="91"/>
      <c r="AG9" s="91"/>
      <c r="AH9" s="91"/>
      <c r="AI9" s="91"/>
      <c r="AJ9" s="93"/>
      <c r="AK9" s="91"/>
    </row>
    <row r="10" spans="1:37" ht="15" customHeight="1" x14ac:dyDescent="0.25">
      <c r="A10" s="92"/>
      <c r="B10" s="91"/>
      <c r="C10" s="91"/>
      <c r="D10" s="91"/>
      <c r="E10" s="91"/>
      <c r="F10" s="91"/>
      <c r="G10" s="91"/>
      <c r="H10" s="91"/>
      <c r="I10" s="91"/>
      <c r="J10" s="725"/>
      <c r="K10" s="91"/>
      <c r="L10" s="12"/>
      <c r="M10" s="726" t="s">
        <v>980</v>
      </c>
      <c r="N10" s="91"/>
      <c r="O10" s="91"/>
      <c r="P10" s="91"/>
      <c r="Q10" s="91"/>
      <c r="R10" s="91"/>
      <c r="S10" s="91"/>
      <c r="T10" s="91"/>
      <c r="U10" s="91"/>
      <c r="V10" s="91"/>
      <c r="W10" s="91"/>
      <c r="X10" s="91"/>
      <c r="Y10" s="91"/>
      <c r="Z10" s="91"/>
      <c r="AA10" s="91"/>
      <c r="AB10" s="91"/>
      <c r="AC10" s="91"/>
      <c r="AD10" s="91"/>
      <c r="AE10" s="91"/>
      <c r="AF10" s="91"/>
      <c r="AG10" s="91"/>
      <c r="AH10" s="91"/>
      <c r="AI10" s="91"/>
      <c r="AJ10" s="93"/>
      <c r="AK10" s="91"/>
    </row>
    <row r="11" spans="1:37" ht="12.75" customHeight="1" x14ac:dyDescent="0.25">
      <c r="A11" s="92"/>
      <c r="B11" s="91"/>
      <c r="C11" s="102"/>
      <c r="D11" s="91"/>
      <c r="E11" s="91"/>
      <c r="F11" s="171"/>
      <c r="G11" s="91"/>
      <c r="H11" s="91"/>
      <c r="I11" s="91"/>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3"/>
      <c r="AK11" s="91"/>
    </row>
    <row r="12" spans="1:37" ht="12.75" customHeight="1" x14ac:dyDescent="0.25">
      <c r="A12" s="92"/>
      <c r="B12" s="91"/>
      <c r="C12" s="91"/>
      <c r="D12" s="91"/>
      <c r="E12" s="91"/>
      <c r="F12" s="91"/>
      <c r="G12" s="91"/>
      <c r="H12" s="91"/>
      <c r="I12" s="91"/>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3"/>
      <c r="AK12" s="91"/>
    </row>
    <row r="13" spans="1:37" x14ac:dyDescent="0.25">
      <c r="A13" s="92"/>
      <c r="B13" s="91"/>
      <c r="C13" s="98"/>
      <c r="D13" s="91"/>
      <c r="E13" s="91"/>
      <c r="F13" s="91"/>
      <c r="G13" s="91"/>
      <c r="H13" s="91"/>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3"/>
      <c r="AK13" s="91"/>
    </row>
    <row r="14" spans="1:37" ht="15.75" x14ac:dyDescent="0.25">
      <c r="A14" s="92"/>
      <c r="B14" s="172" t="s">
        <v>368</v>
      </c>
      <c r="C14" s="91"/>
      <c r="D14" s="173"/>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x14ac:dyDescent="0.25">
      <c r="A15" s="92"/>
      <c r="B15" s="91"/>
      <c r="C15" s="91"/>
      <c r="D15" s="173"/>
      <c r="E15" s="104"/>
      <c r="F15" s="104"/>
      <c r="G15" s="91"/>
      <c r="H15" s="91"/>
      <c r="I15" s="91"/>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3"/>
      <c r="AK15" s="91"/>
    </row>
    <row r="16" spans="1:37" ht="15" customHeight="1" x14ac:dyDescent="0.25">
      <c r="A16" s="92"/>
      <c r="B16" s="91"/>
      <c r="C16" s="1697" t="s">
        <v>984</v>
      </c>
      <c r="D16" s="1697"/>
      <c r="E16" s="1697"/>
      <c r="F16" s="1697"/>
      <c r="G16" s="1697"/>
      <c r="H16" s="1697"/>
      <c r="I16" s="1697"/>
      <c r="J16" s="1697"/>
      <c r="K16" s="1697"/>
      <c r="L16" s="1697"/>
      <c r="M16" s="1700"/>
      <c r="N16" s="1700"/>
      <c r="O16" s="1700"/>
      <c r="P16" s="1700"/>
      <c r="Q16" s="1700"/>
      <c r="R16" s="1700"/>
      <c r="S16" s="1700"/>
      <c r="T16" s="1700"/>
      <c r="U16" s="1700"/>
      <c r="V16" s="1700"/>
      <c r="W16" s="1700"/>
      <c r="X16" s="1700"/>
      <c r="Y16" s="1700"/>
      <c r="Z16" s="1700"/>
      <c r="AA16" s="1700"/>
      <c r="AB16" s="1700"/>
      <c r="AC16" s="1700"/>
      <c r="AD16" s="1700"/>
      <c r="AE16" s="1700"/>
      <c r="AF16" s="1700"/>
      <c r="AG16" s="1700"/>
      <c r="AH16" s="91"/>
      <c r="AI16" s="91"/>
      <c r="AJ16" s="93"/>
      <c r="AK16" s="91"/>
    </row>
    <row r="17" spans="1:37" ht="15" customHeight="1" x14ac:dyDescent="0.25">
      <c r="A17" s="92"/>
      <c r="B17" s="91"/>
      <c r="C17" s="1698"/>
      <c r="D17" s="1698"/>
      <c r="E17" s="1698"/>
      <c r="F17" s="1698"/>
      <c r="G17" s="1698"/>
      <c r="H17" s="1698"/>
      <c r="I17" s="1698"/>
      <c r="J17" s="1698"/>
      <c r="K17" s="1698"/>
      <c r="L17" s="1698"/>
      <c r="M17" s="1701"/>
      <c r="N17" s="1701"/>
      <c r="O17" s="1701"/>
      <c r="P17" s="1701"/>
      <c r="Q17" s="1701"/>
      <c r="R17" s="1701"/>
      <c r="S17" s="1701"/>
      <c r="T17" s="1701"/>
      <c r="U17" s="1701"/>
      <c r="V17" s="1701"/>
      <c r="W17" s="1701"/>
      <c r="X17" s="1701"/>
      <c r="Y17" s="1701"/>
      <c r="Z17" s="1701"/>
      <c r="AA17" s="1701"/>
      <c r="AB17" s="1701"/>
      <c r="AC17" s="1701"/>
      <c r="AD17" s="1701"/>
      <c r="AE17" s="1701"/>
      <c r="AF17" s="1701"/>
      <c r="AG17" s="1701"/>
      <c r="AH17" s="91"/>
      <c r="AI17" s="91"/>
      <c r="AJ17" s="93"/>
      <c r="AK17" s="91"/>
    </row>
    <row r="18" spans="1:37" ht="15" customHeight="1" x14ac:dyDescent="0.25">
      <c r="A18" s="92"/>
      <c r="B18" s="91"/>
      <c r="C18" s="1702"/>
      <c r="D18" s="1702"/>
      <c r="E18" s="1702"/>
      <c r="F18" s="1702"/>
      <c r="G18" s="1702"/>
      <c r="H18" s="1702"/>
      <c r="I18" s="1702"/>
      <c r="J18" s="1702"/>
      <c r="K18" s="1702"/>
      <c r="L18" s="1702"/>
      <c r="M18" s="1702"/>
      <c r="N18" s="1702"/>
      <c r="O18" s="1702"/>
      <c r="P18" s="1702"/>
      <c r="Q18" s="1702"/>
      <c r="R18" s="1702"/>
      <c r="S18" s="1702"/>
      <c r="T18" s="1702"/>
      <c r="U18" s="1702"/>
      <c r="V18" s="1702"/>
      <c r="W18" s="1702"/>
      <c r="X18" s="1702"/>
      <c r="Y18" s="1702"/>
      <c r="Z18" s="1702"/>
      <c r="AA18" s="1702"/>
      <c r="AB18" s="1702"/>
      <c r="AC18" s="1702"/>
      <c r="AD18" s="1702"/>
      <c r="AE18" s="1702"/>
      <c r="AF18" s="1702"/>
      <c r="AG18" s="1702"/>
      <c r="AH18" s="91"/>
      <c r="AI18" s="91"/>
      <c r="AJ18" s="93"/>
      <c r="AK18" s="91"/>
    </row>
    <row r="19" spans="1:37" ht="15" customHeight="1" x14ac:dyDescent="0.25">
      <c r="A19" s="92"/>
      <c r="B19" s="91"/>
      <c r="C19" s="1701"/>
      <c r="D19" s="1701"/>
      <c r="E19" s="1701"/>
      <c r="F19" s="1701"/>
      <c r="G19" s="1701"/>
      <c r="H19" s="1701"/>
      <c r="I19" s="1701"/>
      <c r="J19" s="1701"/>
      <c r="K19" s="1701"/>
      <c r="L19" s="1701"/>
      <c r="M19" s="1701"/>
      <c r="N19" s="1701"/>
      <c r="O19" s="1701"/>
      <c r="P19" s="1701"/>
      <c r="Q19" s="1701"/>
      <c r="R19" s="1701"/>
      <c r="S19" s="1701"/>
      <c r="T19" s="1701"/>
      <c r="U19" s="1701"/>
      <c r="V19" s="1701"/>
      <c r="W19" s="1701"/>
      <c r="X19" s="1701"/>
      <c r="Y19" s="1701"/>
      <c r="Z19" s="1701"/>
      <c r="AA19" s="1701"/>
      <c r="AB19" s="1701"/>
      <c r="AC19" s="1701"/>
      <c r="AD19" s="1701"/>
      <c r="AE19" s="1701"/>
      <c r="AF19" s="1701"/>
      <c r="AG19" s="1701"/>
      <c r="AH19" s="91"/>
      <c r="AI19" s="91"/>
      <c r="AJ19" s="93"/>
      <c r="AK19" s="91"/>
    </row>
    <row r="20" spans="1:37" ht="15" customHeight="1" x14ac:dyDescent="0.25">
      <c r="A20" s="92"/>
      <c r="B20" s="91"/>
      <c r="C20" s="1699" t="s">
        <v>986</v>
      </c>
      <c r="D20" s="1699"/>
      <c r="E20" s="1699"/>
      <c r="F20" s="1699"/>
      <c r="G20" s="1699"/>
      <c r="H20" s="1699"/>
      <c r="I20" s="1699"/>
      <c r="J20" s="1699"/>
      <c r="K20" s="1699"/>
      <c r="L20" s="1699"/>
      <c r="M20" s="1702" t="s">
        <v>989</v>
      </c>
      <c r="N20" s="1702"/>
      <c r="O20" s="1702"/>
      <c r="P20" s="1702"/>
      <c r="Q20" s="1702"/>
      <c r="R20" s="1702"/>
      <c r="S20" s="1702"/>
      <c r="T20" s="1702"/>
      <c r="U20" s="1702"/>
      <c r="V20" s="1702"/>
      <c r="W20" s="1702"/>
      <c r="X20" s="1702"/>
      <c r="Y20" s="1702"/>
      <c r="Z20" s="1702"/>
      <c r="AA20" s="1702"/>
      <c r="AB20" s="1702"/>
      <c r="AC20" s="1702"/>
      <c r="AD20" s="1702"/>
      <c r="AE20" s="1702"/>
      <c r="AF20" s="1702"/>
      <c r="AG20" s="1702"/>
      <c r="AH20" s="91"/>
      <c r="AI20" s="91"/>
      <c r="AJ20" s="93"/>
      <c r="AK20" s="91"/>
    </row>
    <row r="21" spans="1:37" ht="15" customHeight="1" x14ac:dyDescent="0.25">
      <c r="A21" s="92"/>
      <c r="B21" s="91"/>
      <c r="C21" s="1698"/>
      <c r="D21" s="1698"/>
      <c r="E21" s="1698"/>
      <c r="F21" s="1698"/>
      <c r="G21" s="1698"/>
      <c r="H21" s="1698"/>
      <c r="I21" s="1698"/>
      <c r="J21" s="1698"/>
      <c r="K21" s="1698"/>
      <c r="L21" s="1698"/>
      <c r="M21" s="1701"/>
      <c r="N21" s="1701"/>
      <c r="O21" s="1701"/>
      <c r="P21" s="1701"/>
      <c r="Q21" s="1701"/>
      <c r="R21" s="1701"/>
      <c r="S21" s="1701"/>
      <c r="T21" s="1701"/>
      <c r="U21" s="1701"/>
      <c r="V21" s="1701"/>
      <c r="W21" s="1701"/>
      <c r="X21" s="1701"/>
      <c r="Y21" s="1701"/>
      <c r="Z21" s="1701"/>
      <c r="AA21" s="1701"/>
      <c r="AB21" s="1701"/>
      <c r="AC21" s="1701"/>
      <c r="AD21" s="1701"/>
      <c r="AE21" s="1701"/>
      <c r="AF21" s="1701"/>
      <c r="AG21" s="1701"/>
      <c r="AH21" s="91"/>
      <c r="AI21" s="91"/>
      <c r="AJ21" s="93"/>
      <c r="AK21" s="91"/>
    </row>
    <row r="22" spans="1:37" ht="15" customHeight="1" x14ac:dyDescent="0.25">
      <c r="A22" s="92"/>
      <c r="B22" s="91"/>
      <c r="C22" s="1702" t="s">
        <v>990</v>
      </c>
      <c r="D22" s="1702"/>
      <c r="E22" s="1702"/>
      <c r="F22" s="1702"/>
      <c r="G22" s="1702"/>
      <c r="H22" s="1702"/>
      <c r="I22" s="1702"/>
      <c r="J22" s="1702"/>
      <c r="K22" s="1702"/>
      <c r="L22" s="1702"/>
      <c r="M22" s="1702"/>
      <c r="N22" s="1702"/>
      <c r="O22" s="1702"/>
      <c r="P22" s="1702"/>
      <c r="Q22" s="1702"/>
      <c r="R22" s="1702"/>
      <c r="S22" s="1702"/>
      <c r="T22" s="1702"/>
      <c r="U22" s="1702"/>
      <c r="V22" s="1702"/>
      <c r="W22" s="1702"/>
      <c r="X22" s="1702"/>
      <c r="Y22" s="1702"/>
      <c r="Z22" s="1702"/>
      <c r="AA22" s="1702"/>
      <c r="AB22" s="1702"/>
      <c r="AC22" s="1702"/>
      <c r="AD22" s="1702"/>
      <c r="AE22" s="1702"/>
      <c r="AF22" s="1702"/>
      <c r="AG22" s="1702"/>
      <c r="AH22" s="91"/>
      <c r="AI22" s="91"/>
      <c r="AJ22" s="93"/>
      <c r="AK22" s="91"/>
    </row>
    <row r="23" spans="1:37" ht="15" customHeight="1" x14ac:dyDescent="0.25">
      <c r="A23" s="92"/>
      <c r="B23" s="91"/>
      <c r="C23" s="1701"/>
      <c r="D23" s="1701"/>
      <c r="E23" s="1701"/>
      <c r="F23" s="1701"/>
      <c r="G23" s="1701"/>
      <c r="H23" s="1701"/>
      <c r="I23" s="1701"/>
      <c r="J23" s="1701"/>
      <c r="K23" s="1701"/>
      <c r="L23" s="1701"/>
      <c r="M23" s="1701"/>
      <c r="N23" s="1701"/>
      <c r="O23" s="1701"/>
      <c r="P23" s="1701"/>
      <c r="Q23" s="1701"/>
      <c r="R23" s="1701"/>
      <c r="S23" s="1701"/>
      <c r="T23" s="1701"/>
      <c r="U23" s="1701"/>
      <c r="V23" s="1701"/>
      <c r="W23" s="1701"/>
      <c r="X23" s="1701"/>
      <c r="Y23" s="1701"/>
      <c r="Z23" s="1701"/>
      <c r="AA23" s="1701"/>
      <c r="AB23" s="1701"/>
      <c r="AC23" s="1701"/>
      <c r="AD23" s="1701"/>
      <c r="AE23" s="1701"/>
      <c r="AF23" s="1701"/>
      <c r="AG23" s="1701"/>
      <c r="AH23" s="91"/>
      <c r="AI23" s="91"/>
      <c r="AJ23" s="93"/>
      <c r="AK23" s="91"/>
    </row>
    <row r="24" spans="1:37" ht="15" customHeight="1" x14ac:dyDescent="0.25">
      <c r="A24" s="92"/>
      <c r="B24" s="91"/>
      <c r="C24" s="1703" t="s">
        <v>985</v>
      </c>
      <c r="D24" s="1703"/>
      <c r="E24" s="1703"/>
      <c r="F24" s="1703"/>
      <c r="G24" s="1702"/>
      <c r="H24" s="1702"/>
      <c r="I24" s="1702"/>
      <c r="J24" s="1702"/>
      <c r="K24" s="1702"/>
      <c r="L24" s="1702"/>
      <c r="M24" s="1702"/>
      <c r="N24" s="1702"/>
      <c r="O24" s="1702"/>
      <c r="P24" s="1702"/>
      <c r="Q24" s="1702"/>
      <c r="R24" s="1702"/>
      <c r="S24" s="1702"/>
      <c r="T24" s="1702"/>
      <c r="U24" s="1702"/>
      <c r="V24" s="1702"/>
      <c r="W24" s="1702"/>
      <c r="X24" s="1702"/>
      <c r="Y24" s="1702"/>
      <c r="Z24" s="1702"/>
      <c r="AA24" s="1702"/>
      <c r="AB24" s="1702"/>
      <c r="AC24" s="1702"/>
      <c r="AD24" s="1702"/>
      <c r="AE24" s="1702"/>
      <c r="AF24" s="1702"/>
      <c r="AG24" s="1702"/>
      <c r="AH24" s="91"/>
      <c r="AI24" s="91"/>
      <c r="AJ24" s="93"/>
      <c r="AK24" s="91"/>
    </row>
    <row r="25" spans="1:37" ht="15" customHeight="1" x14ac:dyDescent="0.25">
      <c r="A25" s="92"/>
      <c r="B25" s="91"/>
      <c r="C25" s="1704"/>
      <c r="D25" s="1704"/>
      <c r="E25" s="1704"/>
      <c r="F25" s="1704"/>
      <c r="G25" s="1701"/>
      <c r="H25" s="1701"/>
      <c r="I25" s="1701"/>
      <c r="J25" s="1701"/>
      <c r="K25" s="1701"/>
      <c r="L25" s="1701"/>
      <c r="M25" s="1701"/>
      <c r="N25" s="1701"/>
      <c r="O25" s="1701"/>
      <c r="P25" s="1701"/>
      <c r="Q25" s="1701"/>
      <c r="R25" s="1701"/>
      <c r="S25" s="1701"/>
      <c r="T25" s="1701"/>
      <c r="U25" s="1701"/>
      <c r="V25" s="1701"/>
      <c r="W25" s="1701"/>
      <c r="X25" s="1701"/>
      <c r="Y25" s="1701"/>
      <c r="Z25" s="1701"/>
      <c r="AA25" s="1701"/>
      <c r="AB25" s="1701"/>
      <c r="AC25" s="1701"/>
      <c r="AD25" s="1701"/>
      <c r="AE25" s="1701"/>
      <c r="AF25" s="1701"/>
      <c r="AG25" s="1701"/>
      <c r="AH25" s="91"/>
      <c r="AI25" s="91"/>
      <c r="AJ25" s="93"/>
      <c r="AK25" s="91"/>
    </row>
    <row r="26" spans="1:37" ht="15" customHeight="1" x14ac:dyDescent="0.25">
      <c r="A26" s="92"/>
      <c r="B26" s="91"/>
      <c r="C26" s="1702" t="s">
        <v>991</v>
      </c>
      <c r="D26" s="1702"/>
      <c r="E26" s="1702"/>
      <c r="F26" s="1702"/>
      <c r="G26" s="1702"/>
      <c r="H26" s="1702"/>
      <c r="I26" s="1702"/>
      <c r="J26" s="1702"/>
      <c r="K26" s="1702"/>
      <c r="L26" s="1702"/>
      <c r="M26" s="1702"/>
      <c r="N26" s="1702"/>
      <c r="O26" s="1702"/>
      <c r="P26" s="1702"/>
      <c r="Q26" s="1702"/>
      <c r="R26" s="1702"/>
      <c r="S26" s="1702"/>
      <c r="T26" s="1702"/>
      <c r="U26" s="1702"/>
      <c r="V26" s="1702"/>
      <c r="W26" s="1702"/>
      <c r="X26" s="1702"/>
      <c r="Y26" s="1702"/>
      <c r="Z26" s="1702"/>
      <c r="AA26" s="1702"/>
      <c r="AB26" s="1702"/>
      <c r="AC26" s="1702"/>
      <c r="AD26" s="1702"/>
      <c r="AE26" s="1702"/>
      <c r="AF26" s="1702"/>
      <c r="AG26" s="1702"/>
      <c r="AH26" s="91"/>
      <c r="AI26" s="91"/>
      <c r="AJ26" s="93"/>
      <c r="AK26" s="91"/>
    </row>
    <row r="27" spans="1:37" ht="15" customHeight="1" x14ac:dyDescent="0.25">
      <c r="A27" s="92"/>
      <c r="B27" s="91"/>
      <c r="C27" s="1701"/>
      <c r="D27" s="1701"/>
      <c r="E27" s="1701"/>
      <c r="F27" s="1701"/>
      <c r="G27" s="1701"/>
      <c r="H27" s="1701"/>
      <c r="I27" s="1701"/>
      <c r="J27" s="1701"/>
      <c r="K27" s="1701"/>
      <c r="L27" s="1701"/>
      <c r="M27" s="1701"/>
      <c r="N27" s="1701"/>
      <c r="O27" s="1701"/>
      <c r="P27" s="1701"/>
      <c r="Q27" s="1701"/>
      <c r="R27" s="1701"/>
      <c r="S27" s="1701"/>
      <c r="T27" s="1701"/>
      <c r="U27" s="1701"/>
      <c r="V27" s="1701"/>
      <c r="W27" s="1701"/>
      <c r="X27" s="1701"/>
      <c r="Y27" s="1701"/>
      <c r="Z27" s="1701"/>
      <c r="AA27" s="1701"/>
      <c r="AB27" s="1701"/>
      <c r="AC27" s="1701"/>
      <c r="AD27" s="1701"/>
      <c r="AE27" s="1701"/>
      <c r="AF27" s="1701"/>
      <c r="AG27" s="1701"/>
      <c r="AH27" s="91"/>
      <c r="AI27" s="91"/>
      <c r="AJ27" s="93"/>
      <c r="AK27" s="91"/>
    </row>
    <row r="28" spans="1:37" ht="15" customHeight="1" x14ac:dyDescent="0.25">
      <c r="A28" s="92"/>
      <c r="B28" s="91"/>
      <c r="C28" s="232"/>
      <c r="D28" s="232"/>
      <c r="E28" s="232"/>
      <c r="F28" s="232"/>
      <c r="G28" s="232"/>
      <c r="H28" s="232"/>
      <c r="I28" s="232"/>
      <c r="J28" s="232"/>
      <c r="K28" s="232"/>
      <c r="L28" s="232"/>
      <c r="M28" s="232"/>
      <c r="N28" s="232"/>
      <c r="O28" s="232"/>
      <c r="P28" s="232"/>
      <c r="Q28" s="232"/>
      <c r="R28" s="385"/>
      <c r="S28" s="385"/>
      <c r="T28" s="385"/>
      <c r="U28" s="385"/>
      <c r="V28" s="385"/>
      <c r="W28" s="385"/>
      <c r="X28" s="385"/>
      <c r="Y28" s="385"/>
      <c r="Z28" s="385"/>
      <c r="AA28" s="385"/>
      <c r="AB28" s="385"/>
      <c r="AC28" s="385"/>
      <c r="AD28" s="385"/>
      <c r="AE28" s="385"/>
      <c r="AF28" s="385"/>
      <c r="AG28" s="385"/>
      <c r="AH28" s="91"/>
      <c r="AI28" s="91"/>
      <c r="AJ28" s="93"/>
      <c r="AK28" s="91"/>
    </row>
    <row r="29" spans="1:37" ht="15" customHeight="1" x14ac:dyDescent="0.25">
      <c r="A29" s="92"/>
      <c r="B29" s="1708" t="s">
        <v>369</v>
      </c>
      <c r="C29" s="1708"/>
      <c r="D29" s="1708"/>
      <c r="E29" s="1708"/>
      <c r="F29" s="1709">
        <v>46148</v>
      </c>
      <c r="G29" s="1701"/>
      <c r="H29" s="1701"/>
      <c r="I29" s="1701"/>
      <c r="J29" s="1701"/>
      <c r="K29" s="1701"/>
      <c r="L29" s="1701"/>
      <c r="M29" s="1701"/>
      <c r="N29" s="1701"/>
      <c r="O29" s="1701"/>
      <c r="P29" s="1701"/>
      <c r="Q29" s="1701"/>
      <c r="R29" s="385"/>
      <c r="S29" s="385"/>
      <c r="T29" s="385"/>
      <c r="U29" s="385"/>
      <c r="V29" s="385"/>
      <c r="W29" s="385"/>
      <c r="X29" s="385"/>
      <c r="Y29" s="385"/>
      <c r="Z29" s="385"/>
      <c r="AA29" s="385"/>
      <c r="AB29" s="385"/>
      <c r="AC29" s="385"/>
      <c r="AD29" s="385"/>
      <c r="AE29" s="385"/>
      <c r="AF29" s="385"/>
      <c r="AG29" s="385"/>
      <c r="AH29" s="91"/>
      <c r="AI29" s="91"/>
      <c r="AJ29" s="93"/>
      <c r="AK29" s="91"/>
    </row>
    <row r="30" spans="1:37" ht="15" customHeight="1" x14ac:dyDescent="0.25">
      <c r="A30" s="92"/>
      <c r="B30" s="91"/>
      <c r="C30" s="258"/>
      <c r="D30" s="258"/>
      <c r="E30" s="258"/>
      <c r="F30" s="258"/>
      <c r="G30" s="258"/>
      <c r="H30" s="258"/>
      <c r="I30" s="258"/>
      <c r="J30" s="258"/>
      <c r="K30" s="258"/>
      <c r="L30" s="258"/>
      <c r="M30" s="258"/>
      <c r="N30" s="258"/>
      <c r="O30" s="258"/>
      <c r="P30" s="258"/>
      <c r="Q30" s="258"/>
      <c r="R30" s="258"/>
      <c r="S30" s="258"/>
      <c r="T30" s="258"/>
      <c r="U30" s="258"/>
      <c r="V30" s="258"/>
      <c r="W30" s="258"/>
      <c r="X30" s="258"/>
      <c r="Y30" s="258"/>
      <c r="Z30" s="258"/>
      <c r="AA30" s="258"/>
      <c r="AB30" s="258"/>
      <c r="AC30" s="258"/>
      <c r="AD30" s="258"/>
      <c r="AE30" s="258"/>
      <c r="AF30" s="258"/>
      <c r="AG30" s="258"/>
      <c r="AH30" s="91"/>
      <c r="AI30" s="91"/>
      <c r="AJ30" s="93"/>
      <c r="AK30" s="91"/>
    </row>
    <row r="31" spans="1:37" ht="15" customHeight="1" x14ac:dyDescent="0.25">
      <c r="A31" s="92"/>
      <c r="B31" s="1708" t="s">
        <v>367</v>
      </c>
      <c r="C31" s="1708"/>
      <c r="D31" s="1708"/>
      <c r="E31" s="1708"/>
      <c r="F31" s="1708"/>
      <c r="G31" s="1708"/>
      <c r="H31" s="1708"/>
      <c r="I31" s="1695" t="str">
        <f>'CARGAR datos'!E8</f>
        <v>-</v>
      </c>
      <c r="J31" s="1696"/>
      <c r="K31" s="1696"/>
      <c r="L31" s="1696"/>
      <c r="M31" s="1696"/>
      <c r="N31" s="1696"/>
      <c r="O31" s="1696"/>
      <c r="P31" s="1696"/>
      <c r="Q31" s="1696"/>
      <c r="R31" s="1696"/>
      <c r="S31" s="1696"/>
      <c r="T31" s="1696"/>
      <c r="U31" s="1696"/>
      <c r="V31" s="1696"/>
      <c r="W31" s="1696"/>
      <c r="X31" s="1696"/>
      <c r="Y31" s="1696"/>
      <c r="Z31" s="1696"/>
      <c r="AA31" s="1696"/>
      <c r="AB31" s="1696"/>
      <c r="AC31" s="1696"/>
      <c r="AD31" s="1696"/>
      <c r="AE31" s="1696"/>
      <c r="AF31" s="1696"/>
      <c r="AG31" s="1696"/>
      <c r="AH31" s="91"/>
      <c r="AI31" s="91"/>
      <c r="AJ31" s="93"/>
      <c r="AK31" s="91"/>
    </row>
    <row r="32" spans="1:37" ht="15" customHeight="1" x14ac:dyDescent="0.25">
      <c r="A32" s="92"/>
      <c r="B32" s="91"/>
      <c r="C32" s="91"/>
      <c r="D32" s="91"/>
      <c r="E32" s="91"/>
      <c r="F32" s="91"/>
      <c r="G32" s="91"/>
      <c r="H32" s="91"/>
      <c r="I32" s="91"/>
      <c r="J32" s="91"/>
      <c r="K32" s="91"/>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3"/>
      <c r="AK32" s="91"/>
    </row>
    <row r="33" spans="1:37" ht="15" customHeight="1" x14ac:dyDescent="0.25">
      <c r="A33" s="92"/>
      <c r="B33" s="1708" t="s">
        <v>425</v>
      </c>
      <c r="C33" s="1708"/>
      <c r="D33" s="1708"/>
      <c r="E33" s="1708"/>
      <c r="F33" s="1708"/>
      <c r="G33" s="1708"/>
      <c r="H33" s="1708"/>
      <c r="I33" s="1694" t="str">
        <f>'CARGAR datos'!E19</f>
        <v>-</v>
      </c>
      <c r="J33" s="1694"/>
      <c r="K33" s="1694"/>
      <c r="L33" s="1694"/>
      <c r="M33" s="1694"/>
      <c r="N33" s="1694"/>
      <c r="O33" s="1694"/>
      <c r="P33" s="1694"/>
      <c r="Q33" s="1694"/>
      <c r="R33" s="1694"/>
      <c r="S33" s="1694"/>
      <c r="T33" s="1694"/>
      <c r="U33" s="1694"/>
      <c r="V33" s="1694"/>
      <c r="W33" s="1694"/>
      <c r="X33" s="1694"/>
      <c r="Y33" s="1694"/>
      <c r="Z33" s="1694"/>
      <c r="AA33" s="1694"/>
      <c r="AB33" s="1694"/>
      <c r="AC33" s="1694"/>
      <c r="AD33" s="1694"/>
      <c r="AE33" s="1694"/>
      <c r="AF33" s="1694"/>
      <c r="AG33" s="1694"/>
      <c r="AH33" s="91"/>
      <c r="AI33" s="91"/>
      <c r="AJ33" s="93"/>
      <c r="AK33" s="91"/>
    </row>
    <row r="34" spans="1:37" ht="15" customHeight="1" x14ac:dyDescent="0.25">
      <c r="A34" s="92"/>
      <c r="B34" s="91"/>
      <c r="C34" s="91"/>
      <c r="D34" s="91"/>
      <c r="E34" s="91"/>
      <c r="F34" s="91"/>
      <c r="G34" s="91"/>
      <c r="H34" s="91"/>
      <c r="I34" s="91"/>
      <c r="J34" s="91"/>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3"/>
      <c r="AK34" s="91"/>
    </row>
    <row r="35" spans="1:37" ht="15" customHeight="1" x14ac:dyDescent="0.25">
      <c r="A35" s="92"/>
      <c r="B35" s="1697" t="s">
        <v>988</v>
      </c>
      <c r="C35" s="1697"/>
      <c r="D35" s="1697"/>
      <c r="E35" s="1697"/>
      <c r="F35" s="1697"/>
      <c r="G35" s="1697"/>
      <c r="H35" s="1697"/>
      <c r="I35" s="1697"/>
      <c r="J35" s="1697"/>
      <c r="K35" s="1697"/>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3"/>
      <c r="AK35" s="91"/>
    </row>
    <row r="36" spans="1:37" ht="15" customHeight="1" x14ac:dyDescent="0.25">
      <c r="A36" s="92"/>
      <c r="B36" s="91"/>
      <c r="C36" s="727"/>
      <c r="D36" s="727"/>
      <c r="E36" s="727"/>
      <c r="F36" s="727"/>
      <c r="G36" s="727"/>
      <c r="H36" s="727"/>
      <c r="I36" s="727"/>
      <c r="J36" s="727"/>
      <c r="K36" s="727"/>
      <c r="L36" s="256"/>
      <c r="M36" s="256"/>
      <c r="N36" s="256"/>
      <c r="O36" s="256"/>
      <c r="P36" s="256"/>
      <c r="Q36" s="256"/>
      <c r="R36" s="256"/>
      <c r="S36" s="256"/>
      <c r="T36" s="256"/>
      <c r="U36" s="256"/>
      <c r="V36" s="256"/>
      <c r="W36" s="728"/>
      <c r="X36" s="728"/>
      <c r="Y36" s="728"/>
      <c r="Z36" s="728"/>
      <c r="AA36" s="728"/>
      <c r="AB36" s="728"/>
      <c r="AC36" s="256"/>
      <c r="AD36" s="256"/>
      <c r="AE36" s="256"/>
      <c r="AF36" s="256"/>
      <c r="AG36" s="256"/>
      <c r="AH36" s="91"/>
      <c r="AI36" s="91"/>
      <c r="AJ36" s="93"/>
      <c r="AK36" s="91"/>
    </row>
    <row r="37" spans="1:37" ht="15" customHeight="1" x14ac:dyDescent="0.25">
      <c r="A37" s="92"/>
      <c r="B37" s="91"/>
      <c r="C37" s="727"/>
      <c r="D37" s="727"/>
      <c r="E37" s="727"/>
      <c r="F37" s="727"/>
      <c r="G37" s="727"/>
      <c r="H37" s="727"/>
      <c r="I37" s="727"/>
      <c r="J37" s="727"/>
      <c r="K37" s="727"/>
      <c r="L37" s="727"/>
      <c r="M37" s="727"/>
      <c r="N37" s="727"/>
      <c r="O37" s="727"/>
      <c r="P37" s="727"/>
      <c r="Q37" s="257"/>
      <c r="R37" s="257"/>
      <c r="S37" s="257"/>
      <c r="T37" s="257"/>
      <c r="U37" s="257"/>
      <c r="V37" s="257"/>
      <c r="W37" s="257"/>
      <c r="X37" s="257"/>
      <c r="Y37" s="257"/>
      <c r="Z37" s="257"/>
      <c r="AA37" s="257"/>
      <c r="AB37" s="257"/>
      <c r="AC37" s="257"/>
      <c r="AD37" s="257"/>
      <c r="AE37" s="257"/>
      <c r="AF37" s="257"/>
      <c r="AG37" s="257"/>
      <c r="AH37" s="91"/>
      <c r="AI37" s="91"/>
      <c r="AJ37" s="93"/>
      <c r="AK37" s="91"/>
    </row>
    <row r="38" spans="1:37" ht="15.75" x14ac:dyDescent="0.25">
      <c r="A38" s="92"/>
      <c r="B38" s="1705" t="s">
        <v>426</v>
      </c>
      <c r="C38" s="1705"/>
      <c r="D38" s="1705"/>
      <c r="E38" s="1705"/>
      <c r="F38" s="1705"/>
      <c r="G38" s="1705"/>
      <c r="H38" s="1705"/>
      <c r="I38" s="1705"/>
      <c r="J38" s="1705"/>
      <c r="K38" s="1705"/>
      <c r="L38" s="258"/>
      <c r="M38" s="258"/>
      <c r="N38" s="258"/>
      <c r="O38" s="258"/>
      <c r="P38" s="258"/>
      <c r="Q38" s="258"/>
      <c r="R38" s="258"/>
      <c r="S38" s="258"/>
      <c r="T38" s="258"/>
      <c r="U38" s="258"/>
      <c r="V38" s="258"/>
      <c r="W38" s="258"/>
      <c r="X38" s="258"/>
      <c r="Y38" s="258"/>
      <c r="Z38" s="258"/>
      <c r="AA38" s="258"/>
      <c r="AB38" s="258"/>
      <c r="AC38" s="258"/>
      <c r="AD38" s="258"/>
      <c r="AE38" s="258"/>
      <c r="AF38" s="258"/>
      <c r="AG38" s="258"/>
      <c r="AH38" s="91"/>
      <c r="AI38" s="91"/>
      <c r="AJ38" s="93"/>
      <c r="AK38" s="91"/>
    </row>
    <row r="39" spans="1:37" ht="15.75" x14ac:dyDescent="0.25">
      <c r="A39" s="92"/>
      <c r="B39" s="384"/>
      <c r="C39" s="384"/>
      <c r="D39" s="384"/>
      <c r="E39" s="384"/>
      <c r="F39" s="384"/>
      <c r="G39" s="384"/>
      <c r="H39" s="384"/>
      <c r="I39" s="384"/>
      <c r="J39" s="384"/>
      <c r="K39" s="384"/>
      <c r="L39" s="258"/>
      <c r="M39" s="258"/>
      <c r="N39" s="258"/>
      <c r="O39" s="258"/>
      <c r="P39" s="258"/>
      <c r="Q39" s="258"/>
      <c r="R39" s="258"/>
      <c r="S39" s="258"/>
      <c r="T39" s="258"/>
      <c r="U39" s="258"/>
      <c r="V39" s="258"/>
      <c r="W39" s="258"/>
      <c r="X39" s="258"/>
      <c r="Y39" s="258"/>
      <c r="Z39" s="258"/>
      <c r="AA39" s="258"/>
      <c r="AB39" s="258"/>
      <c r="AC39" s="258"/>
      <c r="AD39" s="258"/>
      <c r="AE39" s="258"/>
      <c r="AF39" s="258"/>
      <c r="AG39" s="258"/>
      <c r="AH39" s="91"/>
      <c r="AI39" s="91"/>
      <c r="AJ39" s="93"/>
      <c r="AK39" s="91"/>
    </row>
    <row r="40" spans="1:37" ht="15.75" x14ac:dyDescent="0.25">
      <c r="A40" s="92"/>
      <c r="B40" s="1708" t="s">
        <v>369</v>
      </c>
      <c r="C40" s="1708"/>
      <c r="D40" s="1708"/>
      <c r="E40" s="1708"/>
      <c r="F40" s="1701"/>
      <c r="G40" s="1701"/>
      <c r="H40" s="1701"/>
      <c r="I40" s="1701"/>
      <c r="J40" s="1701"/>
      <c r="K40" s="1701"/>
      <c r="L40" s="1701"/>
      <c r="M40" s="1701"/>
      <c r="N40" s="1701"/>
      <c r="O40" s="1701"/>
      <c r="P40" s="1701"/>
      <c r="Q40" s="1701"/>
      <c r="R40" s="258"/>
      <c r="S40" s="258"/>
      <c r="T40" s="258"/>
      <c r="U40" s="258"/>
      <c r="V40" s="258"/>
      <c r="W40" s="258"/>
      <c r="X40" s="258"/>
      <c r="Y40" s="258"/>
      <c r="Z40" s="258"/>
      <c r="AA40" s="258"/>
      <c r="AB40" s="258"/>
      <c r="AC40" s="258"/>
      <c r="AD40" s="258"/>
      <c r="AE40" s="258"/>
      <c r="AF40" s="258"/>
      <c r="AG40" s="258"/>
      <c r="AH40" s="91"/>
      <c r="AI40" s="91"/>
      <c r="AJ40" s="93"/>
      <c r="AK40" s="91"/>
    </row>
    <row r="41" spans="1:37" ht="16.5" thickBot="1" x14ac:dyDescent="0.3">
      <c r="A41" s="92"/>
      <c r="B41" s="170"/>
      <c r="C41" s="170"/>
      <c r="D41" s="170"/>
      <c r="E41" s="170"/>
      <c r="F41" s="385"/>
      <c r="G41" s="385"/>
      <c r="H41" s="385"/>
      <c r="I41" s="385"/>
      <c r="J41" s="385"/>
      <c r="K41" s="385"/>
      <c r="L41" s="385"/>
      <c r="M41" s="385"/>
      <c r="N41" s="385"/>
      <c r="O41" s="385"/>
      <c r="P41" s="385"/>
      <c r="Q41" s="385"/>
      <c r="R41" s="258"/>
      <c r="S41" s="258"/>
      <c r="T41" s="258"/>
      <c r="U41" s="258"/>
      <c r="V41" s="258"/>
      <c r="W41" s="258"/>
      <c r="X41" s="258"/>
      <c r="Y41" s="258"/>
      <c r="Z41" s="258"/>
      <c r="AA41" s="258"/>
      <c r="AB41" s="258"/>
      <c r="AC41" s="258"/>
      <c r="AD41" s="258"/>
      <c r="AE41" s="258"/>
      <c r="AF41" s="258"/>
      <c r="AG41" s="258"/>
      <c r="AH41" s="91"/>
      <c r="AI41" s="91"/>
      <c r="AJ41" s="93"/>
      <c r="AK41" s="91"/>
    </row>
    <row r="42" spans="1:37" ht="16.5" thickBot="1" x14ac:dyDescent="0.3">
      <c r="A42" s="92"/>
      <c r="B42" s="1697" t="s">
        <v>601</v>
      </c>
      <c r="C42" s="1697"/>
      <c r="D42" s="1697"/>
      <c r="E42" s="1697"/>
      <c r="F42" s="1697"/>
      <c r="G42" s="1697"/>
      <c r="H42" s="1706"/>
      <c r="I42" s="1707"/>
      <c r="J42" s="385"/>
      <c r="K42" s="385"/>
      <c r="L42" s="385"/>
      <c r="M42" s="385"/>
      <c r="N42" s="385"/>
      <c r="O42" s="385"/>
      <c r="P42" s="385"/>
      <c r="Q42" s="385"/>
      <c r="R42" s="258"/>
      <c r="S42" s="258"/>
      <c r="T42" s="258"/>
      <c r="U42" s="258"/>
      <c r="V42" s="258"/>
      <c r="W42" s="258"/>
      <c r="X42" s="258"/>
      <c r="Y42" s="258"/>
      <c r="Z42" s="258"/>
      <c r="AA42" s="258"/>
      <c r="AB42" s="258"/>
      <c r="AC42" s="258"/>
      <c r="AD42" s="258"/>
      <c r="AE42" s="258"/>
      <c r="AF42" s="258"/>
      <c r="AG42" s="258"/>
      <c r="AH42" s="91"/>
      <c r="AI42" s="91"/>
      <c r="AJ42" s="93"/>
      <c r="AK42" s="91"/>
    </row>
    <row r="43" spans="1:37" ht="16.5" thickBot="1" x14ac:dyDescent="0.3">
      <c r="A43" s="92"/>
      <c r="B43" s="383"/>
      <c r="C43" s="383"/>
      <c r="D43" s="383"/>
      <c r="E43" s="383"/>
      <c r="F43" s="383"/>
      <c r="G43" s="383"/>
      <c r="H43" s="172"/>
      <c r="I43" s="385"/>
      <c r="J43" s="385"/>
      <c r="K43" s="385"/>
      <c r="L43" s="385"/>
      <c r="M43" s="385"/>
      <c r="N43" s="385"/>
      <c r="O43" s="385"/>
      <c r="P43" s="385"/>
      <c r="Q43" s="385"/>
      <c r="R43" s="258"/>
      <c r="S43" s="258"/>
      <c r="T43" s="258"/>
      <c r="U43" s="258"/>
      <c r="V43" s="258"/>
      <c r="W43" s="258"/>
      <c r="X43" s="258"/>
      <c r="Y43" s="258"/>
      <c r="Z43" s="258"/>
      <c r="AA43" s="258"/>
      <c r="AB43" s="258"/>
      <c r="AC43" s="258"/>
      <c r="AD43" s="258"/>
      <c r="AE43" s="258"/>
      <c r="AF43" s="258"/>
      <c r="AG43" s="258"/>
      <c r="AH43" s="91"/>
      <c r="AI43" s="91"/>
      <c r="AJ43" s="93"/>
      <c r="AK43" s="91"/>
    </row>
    <row r="44" spans="1:37" ht="16.5" thickBot="1" x14ac:dyDescent="0.3">
      <c r="A44" s="92"/>
      <c r="B44" s="1697" t="s">
        <v>602</v>
      </c>
      <c r="C44" s="1697"/>
      <c r="D44" s="1697"/>
      <c r="E44" s="1697"/>
      <c r="F44" s="1697"/>
      <c r="G44" s="1697"/>
      <c r="H44" s="1706"/>
      <c r="I44" s="1707"/>
      <c r="J44" s="385"/>
      <c r="K44" s="385"/>
      <c r="L44" s="385"/>
      <c r="M44" s="385"/>
      <c r="N44" s="385"/>
      <c r="O44" s="385"/>
      <c r="P44" s="385"/>
      <c r="Q44" s="385"/>
      <c r="R44" s="258"/>
      <c r="S44" s="258"/>
      <c r="T44" s="258"/>
      <c r="U44" s="258"/>
      <c r="V44" s="258"/>
      <c r="W44" s="258"/>
      <c r="X44" s="258"/>
      <c r="Y44" s="258"/>
      <c r="Z44" s="258"/>
      <c r="AA44" s="258"/>
      <c r="AB44" s="258"/>
      <c r="AC44" s="258"/>
      <c r="AD44" s="258"/>
      <c r="AE44" s="258"/>
      <c r="AF44" s="258"/>
      <c r="AG44" s="258"/>
      <c r="AH44" s="91"/>
      <c r="AI44" s="91"/>
      <c r="AJ44" s="93"/>
      <c r="AK44" s="91"/>
    </row>
    <row r="45" spans="1:37" x14ac:dyDescent="0.25">
      <c r="A45" s="92"/>
      <c r="B45" s="91"/>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3"/>
      <c r="AK45" s="91"/>
    </row>
    <row r="46" spans="1:37" ht="15.75" x14ac:dyDescent="0.25">
      <c r="A46" s="92"/>
      <c r="B46" s="1697" t="s">
        <v>988</v>
      </c>
      <c r="C46" s="1697"/>
      <c r="D46" s="1697"/>
      <c r="E46" s="1697"/>
      <c r="F46" s="1697"/>
      <c r="G46" s="1697"/>
      <c r="H46" s="1697"/>
      <c r="I46" s="1697"/>
      <c r="J46" s="1697"/>
      <c r="K46" s="1697"/>
      <c r="L46" s="256"/>
      <c r="M46" s="256"/>
      <c r="N46" s="256"/>
      <c r="O46" s="256"/>
      <c r="P46" s="256"/>
      <c r="Q46" s="256"/>
      <c r="R46" s="256"/>
      <c r="S46" s="256"/>
      <c r="T46" s="256"/>
      <c r="U46" s="256"/>
      <c r="V46" s="256"/>
      <c r="W46" s="256"/>
      <c r="X46" s="256"/>
      <c r="Y46" s="256"/>
      <c r="Z46" s="256"/>
      <c r="AA46" s="256"/>
      <c r="AB46" s="256"/>
      <c r="AC46" s="256"/>
      <c r="AD46" s="256"/>
      <c r="AE46" s="256"/>
      <c r="AF46" s="256"/>
      <c r="AG46" s="256"/>
      <c r="AH46" s="91"/>
      <c r="AI46" s="91"/>
      <c r="AJ46" s="93"/>
      <c r="AK46" s="91"/>
    </row>
    <row r="47" spans="1:37" x14ac:dyDescent="0.25">
      <c r="A47" s="92"/>
      <c r="B47" s="91"/>
      <c r="C47" s="91"/>
      <c r="D47" s="91"/>
      <c r="E47" s="91"/>
      <c r="F47" s="91"/>
      <c r="G47" s="91"/>
      <c r="H47" s="91"/>
      <c r="I47" s="91"/>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3"/>
      <c r="AK47" s="91"/>
    </row>
    <row r="48" spans="1:37" ht="15.75" x14ac:dyDescent="0.25">
      <c r="A48" s="92"/>
      <c r="B48" s="1697"/>
      <c r="C48" s="1697"/>
      <c r="D48" s="1697"/>
      <c r="E48" s="91"/>
      <c r="F48" s="91"/>
      <c r="G48" s="91"/>
      <c r="H48" s="91"/>
      <c r="I48" s="91"/>
      <c r="J48" s="91"/>
      <c r="K48" s="91"/>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3"/>
      <c r="AK48" s="91"/>
    </row>
    <row r="49" spans="1:37" x14ac:dyDescent="0.25">
      <c r="A49" s="92"/>
      <c r="B49" s="91"/>
      <c r="C49" s="91"/>
      <c r="D49" s="91"/>
      <c r="E49" s="91"/>
      <c r="F49" s="91"/>
      <c r="G49" s="91"/>
      <c r="H49" s="91"/>
      <c r="I49" s="91"/>
      <c r="J49" s="91"/>
      <c r="K49" s="91"/>
      <c r="L49" s="91"/>
      <c r="M49" s="91"/>
      <c r="N49" s="91"/>
      <c r="O49" s="91"/>
      <c r="P49" s="91"/>
      <c r="Q49" s="91"/>
      <c r="R49" s="91"/>
      <c r="S49" s="91"/>
      <c r="T49" s="91"/>
      <c r="U49" s="91"/>
      <c r="V49" s="91"/>
      <c r="W49" s="91"/>
      <c r="X49" s="91"/>
      <c r="Y49" s="91"/>
      <c r="Z49" s="91"/>
      <c r="AA49" s="91"/>
      <c r="AB49" s="91"/>
      <c r="AC49" s="91"/>
      <c r="AD49" s="91"/>
      <c r="AE49" s="91"/>
      <c r="AF49" s="91"/>
      <c r="AG49" s="91"/>
      <c r="AH49" s="91"/>
      <c r="AI49" s="91"/>
      <c r="AJ49" s="93"/>
      <c r="AK49" s="91"/>
    </row>
    <row r="50" spans="1:37" ht="15.75" thickBot="1" x14ac:dyDescent="0.3">
      <c r="A50" s="95"/>
      <c r="B50" s="96"/>
      <c r="C50" s="96"/>
      <c r="D50" s="96"/>
      <c r="E50" s="96"/>
      <c r="F50" s="96"/>
      <c r="G50" s="96"/>
      <c r="H50" s="96"/>
      <c r="I50" s="96"/>
      <c r="J50" s="96"/>
      <c r="K50" s="96"/>
      <c r="L50" s="96"/>
      <c r="M50" s="96"/>
      <c r="N50" s="96"/>
      <c r="O50" s="96"/>
      <c r="P50" s="96"/>
      <c r="Q50" s="96"/>
      <c r="R50" s="96"/>
      <c r="S50" s="96"/>
      <c r="T50" s="96"/>
      <c r="U50" s="96"/>
      <c r="V50" s="96"/>
      <c r="W50" s="96"/>
      <c r="X50" s="96"/>
      <c r="Y50" s="96"/>
      <c r="Z50" s="96"/>
      <c r="AA50" s="96"/>
      <c r="AB50" s="96"/>
      <c r="AC50" s="96"/>
      <c r="AD50" s="96"/>
      <c r="AE50" s="96"/>
      <c r="AF50" s="96"/>
      <c r="AG50" s="96"/>
      <c r="AH50" s="96"/>
      <c r="AI50" s="96"/>
      <c r="AJ50" s="97"/>
      <c r="AK50" s="91"/>
    </row>
    <row r="51" spans="1:37" x14ac:dyDescent="0.25">
      <c r="A51" s="91"/>
      <c r="B51" s="91"/>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1"/>
    </row>
  </sheetData>
  <sheetProtection algorithmName="SHA-512" hashValue="gMLtR3SBK1xOeUMocn0qELNHiUdhu9dIesc9tL/sJYZejMktKsU1cLmnrSZHYNjwzdr7PxiJADWMW/izVwWN3w==" saltValue="JEFmaDJNPBelTN12s3TjJQ==" spinCount="100000" sheet="1" scenarios="1" selectLockedCells="1"/>
  <mergeCells count="25">
    <mergeCell ref="B35:K35"/>
    <mergeCell ref="C26:AG27"/>
    <mergeCell ref="C18:AG19"/>
    <mergeCell ref="B48:D48"/>
    <mergeCell ref="B38:K38"/>
    <mergeCell ref="B44:G44"/>
    <mergeCell ref="H44:I44"/>
    <mergeCell ref="B46:K46"/>
    <mergeCell ref="B29:E29"/>
    <mergeCell ref="F29:Q29"/>
    <mergeCell ref="B40:E40"/>
    <mergeCell ref="F40:Q40"/>
    <mergeCell ref="B42:G42"/>
    <mergeCell ref="H42:I42"/>
    <mergeCell ref="B31:H31"/>
    <mergeCell ref="B33:H33"/>
    <mergeCell ref="I33:AG33"/>
    <mergeCell ref="I31:AG31"/>
    <mergeCell ref="C16:L17"/>
    <mergeCell ref="C20:L21"/>
    <mergeCell ref="M16:AG17"/>
    <mergeCell ref="M20:AG21"/>
    <mergeCell ref="C24:F25"/>
    <mergeCell ref="G24:AG25"/>
    <mergeCell ref="C22:AG23"/>
  </mergeCells>
  <printOptions horizontalCentered="1" verticalCentered="1"/>
  <pageMargins left="0" right="0" top="0.70866141732283472" bottom="0" header="0.43307086614173229" footer="0"/>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E408B-DD89-463C-A7EC-1D0B7E789E31}">
  <sheetPr codeName="Hoja10">
    <tabColor rgb="FFFFC000"/>
  </sheetPr>
  <dimension ref="A1:AJ217"/>
  <sheetViews>
    <sheetView showGridLines="0" showRowColHeaders="0" showZeros="0" showRuler="0" view="pageLayout" zoomScaleNormal="100" workbookViewId="0">
      <selection activeCell="J4" sqref="J4:AJ8"/>
    </sheetView>
  </sheetViews>
  <sheetFormatPr baseColWidth="10" defaultRowHeight="15" x14ac:dyDescent="0.25"/>
  <cols>
    <col min="1" max="79" width="2.7109375" customWidth="1"/>
  </cols>
  <sheetData>
    <row r="1" spans="1:36" ht="17.25" customHeight="1" x14ac:dyDescent="0.25">
      <c r="A1" s="925"/>
      <c r="B1" s="926"/>
      <c r="C1" s="926"/>
      <c r="D1" s="926"/>
      <c r="E1" s="926"/>
      <c r="F1" s="926"/>
      <c r="G1" s="926"/>
      <c r="H1" s="926"/>
      <c r="I1" s="927"/>
      <c r="J1" s="935" t="s">
        <v>503</v>
      </c>
      <c r="K1" s="936"/>
      <c r="L1" s="936"/>
      <c r="M1" s="936"/>
      <c r="N1" s="936"/>
      <c r="O1" s="936"/>
      <c r="P1" s="936"/>
      <c r="Q1" s="936"/>
      <c r="R1" s="936"/>
      <c r="S1" s="936"/>
      <c r="T1" s="936"/>
      <c r="U1" s="936"/>
      <c r="V1" s="936"/>
      <c r="W1" s="936"/>
      <c r="X1" s="936"/>
      <c r="Y1" s="936"/>
      <c r="Z1" s="936"/>
      <c r="AA1" s="936"/>
      <c r="AB1" s="936"/>
      <c r="AC1" s="936"/>
      <c r="AD1" s="936"/>
      <c r="AE1" s="936"/>
      <c r="AF1" s="936"/>
      <c r="AG1" s="936"/>
      <c r="AH1" s="936"/>
      <c r="AI1" s="936"/>
      <c r="AJ1" s="937"/>
    </row>
    <row r="2" spans="1:36" ht="15" customHeight="1" x14ac:dyDescent="0.25">
      <c r="A2" s="928"/>
      <c r="B2" s="929"/>
      <c r="C2" s="929"/>
      <c r="D2" s="929"/>
      <c r="E2" s="929"/>
      <c r="F2" s="929"/>
      <c r="G2" s="929"/>
      <c r="H2" s="929"/>
      <c r="I2" s="930"/>
      <c r="J2" s="938"/>
      <c r="K2" s="939"/>
      <c r="L2" s="939"/>
      <c r="M2" s="939"/>
      <c r="N2" s="939"/>
      <c r="O2" s="939"/>
      <c r="P2" s="939"/>
      <c r="Q2" s="939"/>
      <c r="R2" s="939"/>
      <c r="S2" s="939"/>
      <c r="T2" s="939"/>
      <c r="U2" s="939"/>
      <c r="V2" s="939"/>
      <c r="W2" s="939"/>
      <c r="X2" s="939"/>
      <c r="Y2" s="939"/>
      <c r="Z2" s="939"/>
      <c r="AA2" s="939"/>
      <c r="AB2" s="939"/>
      <c r="AC2" s="939"/>
      <c r="AD2" s="939"/>
      <c r="AE2" s="939"/>
      <c r="AF2" s="939"/>
      <c r="AG2" s="939"/>
      <c r="AH2" s="939"/>
      <c r="AI2" s="939"/>
      <c r="AJ2" s="940"/>
    </row>
    <row r="3" spans="1:36" ht="15" customHeight="1" x14ac:dyDescent="0.25">
      <c r="A3" s="928"/>
      <c r="B3" s="929"/>
      <c r="C3" s="929"/>
      <c r="D3" s="929"/>
      <c r="E3" s="929"/>
      <c r="F3" s="929"/>
      <c r="G3" s="929"/>
      <c r="H3" s="929"/>
      <c r="I3" s="930"/>
      <c r="J3" s="938"/>
      <c r="K3" s="939"/>
      <c r="L3" s="939"/>
      <c r="M3" s="939"/>
      <c r="N3" s="939"/>
      <c r="O3" s="939"/>
      <c r="P3" s="939"/>
      <c r="Q3" s="939"/>
      <c r="R3" s="939"/>
      <c r="S3" s="939"/>
      <c r="T3" s="939"/>
      <c r="U3" s="939"/>
      <c r="V3" s="939"/>
      <c r="W3" s="939"/>
      <c r="X3" s="939"/>
      <c r="Y3" s="939"/>
      <c r="Z3" s="939"/>
      <c r="AA3" s="939"/>
      <c r="AB3" s="939"/>
      <c r="AC3" s="939"/>
      <c r="AD3" s="939"/>
      <c r="AE3" s="939"/>
      <c r="AF3" s="939"/>
      <c r="AG3" s="939"/>
      <c r="AH3" s="939"/>
      <c r="AI3" s="939"/>
      <c r="AJ3" s="940"/>
    </row>
    <row r="4" spans="1:36" ht="15" customHeight="1" x14ac:dyDescent="0.25">
      <c r="A4" s="928"/>
      <c r="B4" s="929"/>
      <c r="C4" s="929"/>
      <c r="D4" s="929"/>
      <c r="E4" s="929"/>
      <c r="F4" s="929"/>
      <c r="G4" s="929"/>
      <c r="H4" s="929"/>
      <c r="I4" s="930"/>
      <c r="J4" s="1710" t="s">
        <v>493</v>
      </c>
      <c r="K4" s="1711"/>
      <c r="L4" s="1711"/>
      <c r="M4" s="1711"/>
      <c r="N4" s="1711"/>
      <c r="O4" s="1711"/>
      <c r="P4" s="1711"/>
      <c r="Q4" s="1711"/>
      <c r="R4" s="1711"/>
      <c r="S4" s="1711"/>
      <c r="T4" s="1711"/>
      <c r="U4" s="1711"/>
      <c r="V4" s="1711"/>
      <c r="W4" s="1711"/>
      <c r="X4" s="1711"/>
      <c r="Y4" s="1711"/>
      <c r="Z4" s="1711"/>
      <c r="AA4" s="1711"/>
      <c r="AB4" s="1711"/>
      <c r="AC4" s="1711"/>
      <c r="AD4" s="1711"/>
      <c r="AE4" s="1711"/>
      <c r="AF4" s="1711"/>
      <c r="AG4" s="1711"/>
      <c r="AH4" s="1711"/>
      <c r="AI4" s="1711"/>
      <c r="AJ4" s="1712"/>
    </row>
    <row r="5" spans="1:36" ht="15.75" customHeight="1" x14ac:dyDescent="0.25">
      <c r="A5" s="928"/>
      <c r="B5" s="929"/>
      <c r="C5" s="929"/>
      <c r="D5" s="929"/>
      <c r="E5" s="929"/>
      <c r="F5" s="929"/>
      <c r="G5" s="929"/>
      <c r="H5" s="929"/>
      <c r="I5" s="930"/>
      <c r="J5" s="1710"/>
      <c r="K5" s="1711"/>
      <c r="L5" s="1711"/>
      <c r="M5" s="1711"/>
      <c r="N5" s="1711"/>
      <c r="O5" s="1711"/>
      <c r="P5" s="1711"/>
      <c r="Q5" s="1711"/>
      <c r="R5" s="1711"/>
      <c r="S5" s="1711"/>
      <c r="T5" s="1711"/>
      <c r="U5" s="1711"/>
      <c r="V5" s="1711"/>
      <c r="W5" s="1711"/>
      <c r="X5" s="1711"/>
      <c r="Y5" s="1711"/>
      <c r="Z5" s="1711"/>
      <c r="AA5" s="1711"/>
      <c r="AB5" s="1711"/>
      <c r="AC5" s="1711"/>
      <c r="AD5" s="1711"/>
      <c r="AE5" s="1711"/>
      <c r="AF5" s="1711"/>
      <c r="AG5" s="1711"/>
      <c r="AH5" s="1711"/>
      <c r="AI5" s="1711"/>
      <c r="AJ5" s="1712"/>
    </row>
    <row r="6" spans="1:36" ht="15" customHeight="1" x14ac:dyDescent="0.25">
      <c r="A6" s="928"/>
      <c r="B6" s="929"/>
      <c r="C6" s="929"/>
      <c r="D6" s="929"/>
      <c r="E6" s="929"/>
      <c r="F6" s="929"/>
      <c r="G6" s="929"/>
      <c r="H6" s="929"/>
      <c r="I6" s="930"/>
      <c r="J6" s="1710"/>
      <c r="K6" s="1711"/>
      <c r="L6" s="1711"/>
      <c r="M6" s="1711"/>
      <c r="N6" s="1711"/>
      <c r="O6" s="1711"/>
      <c r="P6" s="1711"/>
      <c r="Q6" s="1711"/>
      <c r="R6" s="1711"/>
      <c r="S6" s="1711"/>
      <c r="T6" s="1711"/>
      <c r="U6" s="1711"/>
      <c r="V6" s="1711"/>
      <c r="W6" s="1711"/>
      <c r="X6" s="1711"/>
      <c r="Y6" s="1711"/>
      <c r="Z6" s="1711"/>
      <c r="AA6" s="1711"/>
      <c r="AB6" s="1711"/>
      <c r="AC6" s="1711"/>
      <c r="AD6" s="1711"/>
      <c r="AE6" s="1711"/>
      <c r="AF6" s="1711"/>
      <c r="AG6" s="1711"/>
      <c r="AH6" s="1711"/>
      <c r="AI6" s="1711"/>
      <c r="AJ6" s="1712"/>
    </row>
    <row r="7" spans="1:36" x14ac:dyDescent="0.25">
      <c r="A7" s="928"/>
      <c r="B7" s="929"/>
      <c r="C7" s="929"/>
      <c r="D7" s="929"/>
      <c r="E7" s="929"/>
      <c r="F7" s="929"/>
      <c r="G7" s="929"/>
      <c r="H7" s="929"/>
      <c r="I7" s="930"/>
      <c r="J7" s="1710"/>
      <c r="K7" s="1711"/>
      <c r="L7" s="1711"/>
      <c r="M7" s="1711"/>
      <c r="N7" s="1711"/>
      <c r="O7" s="1711"/>
      <c r="P7" s="1711"/>
      <c r="Q7" s="1711"/>
      <c r="R7" s="1711"/>
      <c r="S7" s="1711"/>
      <c r="T7" s="1711"/>
      <c r="U7" s="1711"/>
      <c r="V7" s="1711"/>
      <c r="W7" s="1711"/>
      <c r="X7" s="1711"/>
      <c r="Y7" s="1711"/>
      <c r="Z7" s="1711"/>
      <c r="AA7" s="1711"/>
      <c r="AB7" s="1711"/>
      <c r="AC7" s="1711"/>
      <c r="AD7" s="1711"/>
      <c r="AE7" s="1711"/>
      <c r="AF7" s="1711"/>
      <c r="AG7" s="1711"/>
      <c r="AH7" s="1711"/>
      <c r="AI7" s="1711"/>
      <c r="AJ7" s="1712"/>
    </row>
    <row r="8" spans="1:36" ht="15.75" thickBot="1" x14ac:dyDescent="0.3">
      <c r="A8" s="928"/>
      <c r="B8" s="929"/>
      <c r="C8" s="929"/>
      <c r="D8" s="929"/>
      <c r="E8" s="929"/>
      <c r="F8" s="929"/>
      <c r="G8" s="929"/>
      <c r="H8" s="929"/>
      <c r="I8" s="930"/>
      <c r="J8" s="1713"/>
      <c r="K8" s="1714"/>
      <c r="L8" s="1714"/>
      <c r="M8" s="1714"/>
      <c r="N8" s="1714"/>
      <c r="O8" s="1714"/>
      <c r="P8" s="1714"/>
      <c r="Q8" s="1714"/>
      <c r="R8" s="1714"/>
      <c r="S8" s="1714"/>
      <c r="T8" s="1714"/>
      <c r="U8" s="1714"/>
      <c r="V8" s="1714"/>
      <c r="W8" s="1714"/>
      <c r="X8" s="1714"/>
      <c r="Y8" s="1714"/>
      <c r="Z8" s="1714"/>
      <c r="AA8" s="1714"/>
      <c r="AB8" s="1714"/>
      <c r="AC8" s="1714"/>
      <c r="AD8" s="1714"/>
      <c r="AE8" s="1714"/>
      <c r="AF8" s="1714"/>
      <c r="AG8" s="1714"/>
      <c r="AH8" s="1714"/>
      <c r="AI8" s="1714"/>
      <c r="AJ8" s="1715"/>
    </row>
    <row r="9" spans="1:36" x14ac:dyDescent="0.25">
      <c r="A9" s="85"/>
      <c r="B9" s="86"/>
      <c r="C9" s="86"/>
      <c r="D9" s="86"/>
      <c r="E9" s="86"/>
      <c r="F9" s="86"/>
      <c r="G9" s="86"/>
      <c r="H9" s="86"/>
      <c r="I9" s="86"/>
      <c r="J9" s="304"/>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80"/>
    </row>
    <row r="10" spans="1:36" ht="15" customHeight="1" x14ac:dyDescent="0.25">
      <c r="A10" s="92"/>
      <c r="B10" s="1229" t="s">
        <v>367</v>
      </c>
      <c r="C10" s="1229"/>
      <c r="D10" s="1229"/>
      <c r="E10" s="1229"/>
      <c r="F10" s="1229"/>
      <c r="G10" s="1229"/>
      <c r="H10" s="1232" t="str">
        <f>'CARGAR datos'!E8</f>
        <v>-</v>
      </c>
      <c r="I10" s="1232"/>
      <c r="J10" s="1232"/>
      <c r="K10" s="1232"/>
      <c r="L10" s="1232"/>
      <c r="M10" s="1232"/>
      <c r="N10" s="1232"/>
      <c r="O10" s="1232"/>
      <c r="P10" s="1232"/>
      <c r="Q10" s="1232"/>
      <c r="R10" s="1232"/>
      <c r="S10" s="1232"/>
      <c r="T10" s="1232"/>
      <c r="U10" s="1232"/>
      <c r="V10" s="1232"/>
      <c r="W10" s="1232"/>
      <c r="X10" s="1232"/>
      <c r="Y10" s="1232"/>
      <c r="Z10" s="1232"/>
      <c r="AA10" s="1232"/>
      <c r="AB10" s="1232"/>
      <c r="AC10" s="1232"/>
      <c r="AD10" s="1232"/>
      <c r="AE10" s="1232"/>
      <c r="AF10" s="1232"/>
      <c r="AG10" s="1232"/>
      <c r="AH10" s="1232"/>
      <c r="AI10" s="1232"/>
      <c r="AJ10" s="1723"/>
    </row>
    <row r="11" spans="1:36" x14ac:dyDescent="0.25">
      <c r="A11" s="92"/>
      <c r="B11" s="1229" t="s">
        <v>485</v>
      </c>
      <c r="C11" s="1229"/>
      <c r="D11" s="1229"/>
      <c r="E11" s="1229"/>
      <c r="F11" s="1232" t="str">
        <f>'CARGAR datos'!E30</f>
        <v>-</v>
      </c>
      <c r="G11" s="1232"/>
      <c r="H11" s="1232"/>
      <c r="I11" s="1232"/>
      <c r="J11" s="1232"/>
      <c r="K11" s="1232"/>
      <c r="L11" s="1232"/>
      <c r="M11" s="1232"/>
      <c r="N11" s="1232"/>
      <c r="O11" s="1232"/>
      <c r="P11" s="1232"/>
      <c r="Q11" s="1232"/>
      <c r="R11" s="1232"/>
      <c r="S11" s="1232"/>
      <c r="T11" s="1232"/>
      <c r="U11" s="1232"/>
      <c r="V11" s="1232"/>
      <c r="W11" s="1232"/>
      <c r="X11" s="1232"/>
      <c r="Y11" s="1232"/>
      <c r="Z11" s="1232"/>
      <c r="AA11" s="1232"/>
      <c r="AB11" s="1232"/>
      <c r="AC11" s="1232"/>
      <c r="AD11" s="1232"/>
      <c r="AE11" s="1232"/>
      <c r="AF11" s="1232"/>
      <c r="AG11" s="98" t="s">
        <v>164</v>
      </c>
      <c r="AH11" s="1232" t="str">
        <f>'CARGAR datos'!I30</f>
        <v>-</v>
      </c>
      <c r="AI11" s="1232"/>
      <c r="AJ11" s="1723"/>
    </row>
    <row r="12" spans="1:36" x14ac:dyDescent="0.25">
      <c r="A12" s="92"/>
      <c r="B12" s="1229" t="s">
        <v>486</v>
      </c>
      <c r="C12" s="1229"/>
      <c r="D12" s="1229"/>
      <c r="E12" s="1229"/>
      <c r="F12" s="1229"/>
      <c r="G12" s="1229"/>
      <c r="H12" s="1229"/>
      <c r="I12" s="1229"/>
      <c r="J12" s="1229"/>
      <c r="K12" s="1229"/>
      <c r="L12" s="1229" t="s">
        <v>487</v>
      </c>
      <c r="M12" s="1229"/>
      <c r="N12" s="929" t="str">
        <f>'CARGAR datos'!F32</f>
        <v>-</v>
      </c>
      <c r="O12" s="929"/>
      <c r="P12" s="1229" t="s">
        <v>488</v>
      </c>
      <c r="Q12" s="1229"/>
      <c r="R12" s="1229"/>
      <c r="S12" s="929" t="str">
        <f>'CARGAR datos'!H32</f>
        <v>-</v>
      </c>
      <c r="T12" s="929"/>
      <c r="U12" s="1229" t="s">
        <v>489</v>
      </c>
      <c r="V12" s="1229"/>
      <c r="W12" s="929" t="str">
        <f>'CARGAR datos'!J32</f>
        <v>-</v>
      </c>
      <c r="X12" s="929"/>
      <c r="Y12" s="929"/>
      <c r="Z12" s="1229" t="s">
        <v>490</v>
      </c>
      <c r="AA12" s="1229"/>
      <c r="AB12" s="929" t="str">
        <f>'CARGAR datos'!L32</f>
        <v>-</v>
      </c>
      <c r="AC12" s="929"/>
      <c r="AD12" s="1229" t="s">
        <v>491</v>
      </c>
      <c r="AE12" s="1229"/>
      <c r="AF12" s="929" t="str">
        <f>'CARGAR datos'!O32</f>
        <v>-</v>
      </c>
      <c r="AG12" s="929"/>
      <c r="AH12" s="929"/>
      <c r="AI12" s="929"/>
      <c r="AJ12" s="930"/>
    </row>
    <row r="13" spans="1:36" x14ac:dyDescent="0.25">
      <c r="A13" s="92"/>
      <c r="B13" s="1229" t="s">
        <v>443</v>
      </c>
      <c r="C13" s="1229"/>
      <c r="D13" s="1229"/>
      <c r="E13" s="1229"/>
      <c r="F13" s="1229"/>
      <c r="G13" s="1232" t="str">
        <f>'CARGAR datos'!E31</f>
        <v>BAHIA BLANCA</v>
      </c>
      <c r="H13" s="1232"/>
      <c r="I13" s="1232"/>
      <c r="J13" s="1232"/>
      <c r="K13" s="1232"/>
      <c r="L13" s="1232"/>
      <c r="M13" s="1232"/>
      <c r="N13" s="1232"/>
      <c r="O13" s="1232"/>
      <c r="P13" s="1232"/>
      <c r="Q13" s="1232"/>
      <c r="R13" s="98"/>
      <c r="S13" s="98"/>
      <c r="T13" s="91"/>
      <c r="U13" s="91"/>
      <c r="V13" s="91"/>
      <c r="W13" s="98"/>
      <c r="X13" s="98"/>
      <c r="Y13" s="98"/>
      <c r="Z13" s="98"/>
      <c r="AA13" s="98"/>
      <c r="AB13" s="98"/>
      <c r="AC13" s="98"/>
      <c r="AD13" s="91"/>
      <c r="AE13" s="91"/>
      <c r="AF13" s="91"/>
      <c r="AG13" s="91"/>
      <c r="AH13" s="91"/>
      <c r="AI13" s="91"/>
      <c r="AJ13" s="93"/>
    </row>
    <row r="14" spans="1:36" x14ac:dyDescent="0.25">
      <c r="A14" s="92"/>
      <c r="B14" s="1229" t="s">
        <v>492</v>
      </c>
      <c r="C14" s="1229"/>
      <c r="D14" s="1229"/>
      <c r="E14" s="1229"/>
      <c r="F14" s="1229"/>
      <c r="G14" s="1229"/>
      <c r="H14" s="1232" t="str">
        <f>'CARGAR datos'!E19</f>
        <v>-</v>
      </c>
      <c r="I14" s="1232"/>
      <c r="J14" s="1232"/>
      <c r="K14" s="1232"/>
      <c r="L14" s="1232"/>
      <c r="M14" s="1232"/>
      <c r="N14" s="1232"/>
      <c r="O14" s="1232"/>
      <c r="P14" s="1232"/>
      <c r="Q14" s="1232"/>
      <c r="R14" s="1232"/>
      <c r="S14" s="1232"/>
      <c r="T14" s="1232"/>
      <c r="U14" s="1232"/>
      <c r="V14" s="1232"/>
      <c r="W14" s="91"/>
      <c r="X14" s="91"/>
      <c r="Y14" s="91"/>
      <c r="Z14" s="91"/>
      <c r="AA14" s="91"/>
      <c r="AB14" s="91"/>
      <c r="AC14" s="91"/>
      <c r="AD14" s="91"/>
      <c r="AE14" s="91"/>
      <c r="AF14" s="91"/>
      <c r="AG14" s="91"/>
      <c r="AH14" s="91"/>
      <c r="AI14" s="91"/>
      <c r="AJ14" s="93"/>
    </row>
    <row r="15" spans="1:36" x14ac:dyDescent="0.25">
      <c r="A15" s="92"/>
      <c r="B15" s="1229" t="s">
        <v>250</v>
      </c>
      <c r="C15" s="1229"/>
      <c r="D15" s="1229"/>
      <c r="E15" s="1229"/>
      <c r="F15" s="1229"/>
      <c r="G15" s="1232" t="str">
        <f>'CARGAR datos'!E25</f>
        <v>-</v>
      </c>
      <c r="H15" s="1232"/>
      <c r="I15" s="1232"/>
      <c r="J15" s="1232"/>
      <c r="K15" s="1232"/>
      <c r="L15" s="1232"/>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85"/>
      <c r="B17" s="86"/>
      <c r="C17" s="86"/>
      <c r="D17" s="103"/>
      <c r="E17" s="103"/>
      <c r="F17" s="103"/>
      <c r="G17" s="86"/>
      <c r="H17" s="86"/>
      <c r="I17" s="86"/>
      <c r="J17" s="86"/>
      <c r="K17" s="86"/>
      <c r="L17" s="86"/>
      <c r="M17" s="86"/>
      <c r="N17" s="86"/>
      <c r="O17" s="103"/>
      <c r="P17" s="103"/>
      <c r="Q17" s="103"/>
      <c r="R17" s="103"/>
      <c r="S17" s="103"/>
      <c r="T17" s="103"/>
      <c r="U17" s="103"/>
      <c r="V17" s="103"/>
      <c r="W17" s="103"/>
      <c r="X17" s="103"/>
      <c r="Y17" s="103"/>
      <c r="Z17" s="103"/>
      <c r="AA17" s="103"/>
      <c r="AB17" s="103"/>
      <c r="AC17" s="86"/>
      <c r="AD17" s="103"/>
      <c r="AE17" s="103"/>
      <c r="AF17" s="103"/>
      <c r="AG17" s="86"/>
      <c r="AH17" s="86"/>
      <c r="AI17" s="103"/>
      <c r="AJ17" s="305"/>
    </row>
    <row r="18" spans="1:36" ht="15.75" x14ac:dyDescent="0.25">
      <c r="A18" s="1718" t="s">
        <v>494</v>
      </c>
      <c r="B18" s="1697"/>
      <c r="C18" s="1697"/>
      <c r="D18" s="1697"/>
      <c r="E18" s="1697"/>
      <c r="F18" s="1697"/>
      <c r="G18" s="1697"/>
      <c r="H18" s="1697"/>
      <c r="I18" s="1697"/>
      <c r="J18" s="1697"/>
      <c r="K18" s="1697"/>
      <c r="L18" s="1697"/>
      <c r="M18" s="1697"/>
      <c r="N18" s="1697"/>
      <c r="O18" s="1697"/>
      <c r="P18" s="1697"/>
      <c r="Q18" s="1697"/>
      <c r="R18" s="1697"/>
      <c r="S18" s="1697"/>
      <c r="T18" s="1697"/>
      <c r="U18" s="1697"/>
      <c r="V18" s="1697"/>
      <c r="W18" s="1697"/>
      <c r="X18" s="1697"/>
      <c r="Y18" s="1697"/>
      <c r="Z18" s="1697"/>
      <c r="AA18" s="1697"/>
      <c r="AB18" s="1697"/>
      <c r="AC18" s="1697"/>
      <c r="AD18" s="1697"/>
      <c r="AE18" s="1697"/>
      <c r="AF18" s="1697"/>
      <c r="AG18" s="1697"/>
      <c r="AH18" s="1697"/>
      <c r="AI18" s="1697"/>
      <c r="AJ18" s="1719"/>
    </row>
    <row r="19" spans="1:36" x14ac:dyDescent="0.25">
      <c r="A19" s="92"/>
      <c r="B19" s="91"/>
      <c r="C19" s="98"/>
      <c r="D19" s="98"/>
      <c r="E19" s="91"/>
      <c r="F19" s="91"/>
      <c r="G19" s="91"/>
      <c r="H19" s="91"/>
      <c r="I19" s="91"/>
      <c r="J19" s="91"/>
      <c r="K19" s="98"/>
      <c r="L19" s="98"/>
      <c r="M19" s="98"/>
      <c r="N19" s="98"/>
      <c r="O19" s="98"/>
      <c r="P19" s="98"/>
      <c r="Q19" s="98"/>
      <c r="R19" s="91"/>
      <c r="S19" s="91"/>
      <c r="T19" s="91"/>
      <c r="U19" s="91"/>
      <c r="V19" s="91"/>
      <c r="W19" s="98"/>
      <c r="X19" s="91"/>
      <c r="Y19" s="91"/>
      <c r="Z19" s="91"/>
      <c r="AA19" s="91"/>
      <c r="AB19" s="91"/>
      <c r="AC19" s="98"/>
      <c r="AD19" s="98"/>
      <c r="AE19" s="98"/>
      <c r="AF19" s="98"/>
      <c r="AG19" s="98"/>
      <c r="AH19" s="98"/>
      <c r="AI19" s="98"/>
      <c r="AJ19" s="107"/>
    </row>
    <row r="20" spans="1:36" x14ac:dyDescent="0.25">
      <c r="A20" s="1716" t="s">
        <v>585</v>
      </c>
      <c r="B20" s="1717"/>
      <c r="C20" s="1717"/>
      <c r="D20" s="1717"/>
      <c r="E20" s="1717"/>
      <c r="F20" s="1717"/>
      <c r="G20" s="1717"/>
      <c r="H20" s="1717"/>
      <c r="I20" s="1717"/>
      <c r="J20" s="1717"/>
      <c r="K20" s="1717"/>
      <c r="L20" s="1717"/>
      <c r="M20" s="1717"/>
      <c r="N20" s="1717"/>
      <c r="O20" s="1717"/>
      <c r="P20" s="1717"/>
      <c r="Q20" s="1717"/>
      <c r="R20" s="1717"/>
      <c r="S20" s="1717"/>
      <c r="T20" s="1717"/>
      <c r="U20" s="1717"/>
      <c r="V20" s="91"/>
      <c r="W20" s="91"/>
      <c r="X20" s="91"/>
      <c r="Y20" s="91"/>
      <c r="Z20" s="91"/>
      <c r="AA20" s="91"/>
      <c r="AB20" s="91"/>
      <c r="AC20" s="91"/>
      <c r="AD20" s="91"/>
      <c r="AE20" s="91"/>
      <c r="AF20" s="91"/>
      <c r="AG20" s="91"/>
      <c r="AH20" s="91"/>
      <c r="AI20" s="91"/>
      <c r="AJ20" s="93"/>
    </row>
    <row r="21" spans="1:36" ht="15" customHeight="1" x14ac:dyDescent="0.25">
      <c r="A21" s="1720" t="s">
        <v>495</v>
      </c>
      <c r="B21" s="1721"/>
      <c r="C21" s="1721"/>
      <c r="D21" s="1721"/>
      <c r="E21" s="1721"/>
      <c r="F21" s="1721"/>
      <c r="G21" s="1721"/>
      <c r="H21" s="1721"/>
      <c r="I21" s="1721"/>
      <c r="J21" s="1721"/>
      <c r="K21" s="1721"/>
      <c r="L21" s="1721"/>
      <c r="M21" s="1721"/>
      <c r="N21" s="1721"/>
      <c r="O21" s="1721"/>
      <c r="P21" s="1721"/>
      <c r="Q21" s="1721"/>
      <c r="R21" s="1721"/>
      <c r="S21" s="1721"/>
      <c r="T21" s="1721"/>
      <c r="U21" s="1721"/>
      <c r="V21" s="1721"/>
      <c r="W21" s="1721"/>
      <c r="X21" s="1721"/>
      <c r="Y21" s="1721"/>
      <c r="Z21" s="1721"/>
      <c r="AA21" s="1721"/>
      <c r="AB21" s="1721"/>
      <c r="AC21" s="1721"/>
      <c r="AD21" s="1721"/>
      <c r="AE21" s="1721"/>
      <c r="AF21" s="1721"/>
      <c r="AG21" s="1721"/>
      <c r="AH21" s="1721"/>
      <c r="AI21" s="1721"/>
      <c r="AJ21" s="1722"/>
    </row>
    <row r="22" spans="1:36" x14ac:dyDescent="0.25">
      <c r="A22" s="1720"/>
      <c r="B22" s="1721"/>
      <c r="C22" s="1721"/>
      <c r="D22" s="1721"/>
      <c r="E22" s="1721"/>
      <c r="F22" s="1721"/>
      <c r="G22" s="1721"/>
      <c r="H22" s="1721"/>
      <c r="I22" s="1721"/>
      <c r="J22" s="1721"/>
      <c r="K22" s="1721"/>
      <c r="L22" s="1721"/>
      <c r="M22" s="1721"/>
      <c r="N22" s="1721"/>
      <c r="O22" s="1721"/>
      <c r="P22" s="1721"/>
      <c r="Q22" s="1721"/>
      <c r="R22" s="1721"/>
      <c r="S22" s="1721"/>
      <c r="T22" s="1721"/>
      <c r="U22" s="1721"/>
      <c r="V22" s="1721"/>
      <c r="W22" s="1721"/>
      <c r="X22" s="1721"/>
      <c r="Y22" s="1721"/>
      <c r="Z22" s="1721"/>
      <c r="AA22" s="1721"/>
      <c r="AB22" s="1721"/>
      <c r="AC22" s="1721"/>
      <c r="AD22" s="1721"/>
      <c r="AE22" s="1721"/>
      <c r="AF22" s="1721"/>
      <c r="AG22" s="1721"/>
      <c r="AH22" s="1721"/>
      <c r="AI22" s="1721"/>
      <c r="AJ22" s="1722"/>
    </row>
    <row r="23" spans="1:36" x14ac:dyDescent="0.25">
      <c r="A23" s="1720"/>
      <c r="B23" s="1721"/>
      <c r="C23" s="1721"/>
      <c r="D23" s="1721"/>
      <c r="E23" s="1721"/>
      <c r="F23" s="1721"/>
      <c r="G23" s="1721"/>
      <c r="H23" s="1721"/>
      <c r="I23" s="1721"/>
      <c r="J23" s="1721"/>
      <c r="K23" s="1721"/>
      <c r="L23" s="1721"/>
      <c r="M23" s="1721"/>
      <c r="N23" s="1721"/>
      <c r="O23" s="1721"/>
      <c r="P23" s="1721"/>
      <c r="Q23" s="1721"/>
      <c r="R23" s="1721"/>
      <c r="S23" s="1721"/>
      <c r="T23" s="1721"/>
      <c r="U23" s="1721"/>
      <c r="V23" s="1721"/>
      <c r="W23" s="1721"/>
      <c r="X23" s="1721"/>
      <c r="Y23" s="1721"/>
      <c r="Z23" s="1721"/>
      <c r="AA23" s="1721"/>
      <c r="AB23" s="1721"/>
      <c r="AC23" s="1721"/>
      <c r="AD23" s="1721"/>
      <c r="AE23" s="1721"/>
      <c r="AF23" s="1721"/>
      <c r="AG23" s="1721"/>
      <c r="AH23" s="1721"/>
      <c r="AI23" s="1721"/>
      <c r="AJ23" s="1722"/>
    </row>
    <row r="24" spans="1:36" x14ac:dyDescent="0.25">
      <c r="A24" s="1716" t="s">
        <v>497</v>
      </c>
      <c r="B24" s="1717"/>
      <c r="C24" s="1717"/>
      <c r="D24" s="1717"/>
      <c r="E24" s="1717"/>
      <c r="F24" s="1717"/>
      <c r="G24" s="1717"/>
      <c r="H24" s="1717"/>
      <c r="I24" s="1717"/>
      <c r="J24" s="1717"/>
      <c r="K24" s="1717"/>
      <c r="L24" s="1717"/>
      <c r="M24" s="1717"/>
      <c r="N24" s="1717"/>
      <c r="O24" s="1717"/>
      <c r="P24" s="1717"/>
      <c r="Q24" s="1717"/>
      <c r="R24" s="1717"/>
      <c r="S24" s="1717"/>
      <c r="T24" s="1717"/>
      <c r="U24" s="1717"/>
      <c r="V24" s="91"/>
      <c r="W24" s="91"/>
      <c r="X24" s="91"/>
      <c r="Y24" s="91"/>
      <c r="Z24" s="91"/>
      <c r="AA24" s="91"/>
      <c r="AB24" s="91"/>
      <c r="AC24" s="91"/>
      <c r="AD24" s="91"/>
      <c r="AE24" s="91"/>
      <c r="AF24" s="91"/>
      <c r="AG24" s="91"/>
      <c r="AH24" s="91"/>
      <c r="AI24" s="91"/>
      <c r="AJ24" s="93"/>
    </row>
    <row r="25" spans="1:36" x14ac:dyDescent="0.25">
      <c r="A25" s="1720" t="s">
        <v>496</v>
      </c>
      <c r="B25" s="1721"/>
      <c r="C25" s="1721"/>
      <c r="D25" s="1721"/>
      <c r="E25" s="1721"/>
      <c r="F25" s="1721"/>
      <c r="G25" s="1721"/>
      <c r="H25" s="1721"/>
      <c r="I25" s="1721"/>
      <c r="J25" s="1721"/>
      <c r="K25" s="1721"/>
      <c r="L25" s="1721"/>
      <c r="M25" s="1721"/>
      <c r="N25" s="1721"/>
      <c r="O25" s="1721"/>
      <c r="P25" s="1721"/>
      <c r="Q25" s="1721"/>
      <c r="R25" s="1721"/>
      <c r="S25" s="1721"/>
      <c r="T25" s="1721"/>
      <c r="U25" s="1721"/>
      <c r="V25" s="1721"/>
      <c r="W25" s="1721"/>
      <c r="X25" s="1721"/>
      <c r="Y25" s="1721"/>
      <c r="Z25" s="1721"/>
      <c r="AA25" s="1721"/>
      <c r="AB25" s="1721"/>
      <c r="AC25" s="1721"/>
      <c r="AD25" s="1721"/>
      <c r="AE25" s="1721"/>
      <c r="AF25" s="1721"/>
      <c r="AG25" s="1721"/>
      <c r="AH25" s="1721"/>
      <c r="AI25" s="1721"/>
      <c r="AJ25" s="1722"/>
    </row>
    <row r="26" spans="1:36" x14ac:dyDescent="0.25">
      <c r="A26" s="1720"/>
      <c r="B26" s="1721"/>
      <c r="C26" s="1721"/>
      <c r="D26" s="1721"/>
      <c r="E26" s="1721"/>
      <c r="F26" s="1721"/>
      <c r="G26" s="1721"/>
      <c r="H26" s="1721"/>
      <c r="I26" s="1721"/>
      <c r="J26" s="1721"/>
      <c r="K26" s="1721"/>
      <c r="L26" s="1721"/>
      <c r="M26" s="1721"/>
      <c r="N26" s="1721"/>
      <c r="O26" s="1721"/>
      <c r="P26" s="1721"/>
      <c r="Q26" s="1721"/>
      <c r="R26" s="1721"/>
      <c r="S26" s="1721"/>
      <c r="T26" s="1721"/>
      <c r="U26" s="1721"/>
      <c r="V26" s="1721"/>
      <c r="W26" s="1721"/>
      <c r="X26" s="1721"/>
      <c r="Y26" s="1721"/>
      <c r="Z26" s="1721"/>
      <c r="AA26" s="1721"/>
      <c r="AB26" s="1721"/>
      <c r="AC26" s="1721"/>
      <c r="AD26" s="1721"/>
      <c r="AE26" s="1721"/>
      <c r="AF26" s="1721"/>
      <c r="AG26" s="1721"/>
      <c r="AH26" s="1721"/>
      <c r="AI26" s="1721"/>
      <c r="AJ26" s="1722"/>
    </row>
    <row r="27" spans="1:36" x14ac:dyDescent="0.25">
      <c r="A27" s="1720"/>
      <c r="B27" s="1721"/>
      <c r="C27" s="1721"/>
      <c r="D27" s="1721"/>
      <c r="E27" s="1721"/>
      <c r="F27" s="1721"/>
      <c r="G27" s="1721"/>
      <c r="H27" s="1721"/>
      <c r="I27" s="1721"/>
      <c r="J27" s="1721"/>
      <c r="K27" s="1721"/>
      <c r="L27" s="1721"/>
      <c r="M27" s="1721"/>
      <c r="N27" s="1721"/>
      <c r="O27" s="1721"/>
      <c r="P27" s="1721"/>
      <c r="Q27" s="1721"/>
      <c r="R27" s="1721"/>
      <c r="S27" s="1721"/>
      <c r="T27" s="1721"/>
      <c r="U27" s="1721"/>
      <c r="V27" s="1721"/>
      <c r="W27" s="1721"/>
      <c r="X27" s="1721"/>
      <c r="Y27" s="1721"/>
      <c r="Z27" s="1721"/>
      <c r="AA27" s="1721"/>
      <c r="AB27" s="1721"/>
      <c r="AC27" s="1721"/>
      <c r="AD27" s="1721"/>
      <c r="AE27" s="1721"/>
      <c r="AF27" s="1721"/>
      <c r="AG27" s="1721"/>
      <c r="AH27" s="1721"/>
      <c r="AI27" s="1721"/>
      <c r="AJ27" s="1722"/>
    </row>
    <row r="28" spans="1:36" x14ac:dyDescent="0.25">
      <c r="A28" s="1720"/>
      <c r="B28" s="1721"/>
      <c r="C28" s="1721"/>
      <c r="D28" s="1721"/>
      <c r="E28" s="1721"/>
      <c r="F28" s="1721"/>
      <c r="G28" s="1721"/>
      <c r="H28" s="1721"/>
      <c r="I28" s="1721"/>
      <c r="J28" s="1721"/>
      <c r="K28" s="1721"/>
      <c r="L28" s="1721"/>
      <c r="M28" s="1721"/>
      <c r="N28" s="1721"/>
      <c r="O28" s="1721"/>
      <c r="P28" s="1721"/>
      <c r="Q28" s="1721"/>
      <c r="R28" s="1721"/>
      <c r="S28" s="1721"/>
      <c r="T28" s="1721"/>
      <c r="U28" s="1721"/>
      <c r="V28" s="1721"/>
      <c r="W28" s="1721"/>
      <c r="X28" s="1721"/>
      <c r="Y28" s="1721"/>
      <c r="Z28" s="1721"/>
      <c r="AA28" s="1721"/>
      <c r="AB28" s="1721"/>
      <c r="AC28" s="1721"/>
      <c r="AD28" s="1721"/>
      <c r="AE28" s="1721"/>
      <c r="AF28" s="1721"/>
      <c r="AG28" s="1721"/>
      <c r="AH28" s="1721"/>
      <c r="AI28" s="1721"/>
      <c r="AJ28" s="1722"/>
    </row>
    <row r="29" spans="1:36" x14ac:dyDescent="0.25">
      <c r="A29" s="1720"/>
      <c r="B29" s="1721"/>
      <c r="C29" s="1721"/>
      <c r="D29" s="1721"/>
      <c r="E29" s="1721"/>
      <c r="F29" s="1721"/>
      <c r="G29" s="1721"/>
      <c r="H29" s="1721"/>
      <c r="I29" s="1721"/>
      <c r="J29" s="1721"/>
      <c r="K29" s="1721"/>
      <c r="L29" s="1721"/>
      <c r="M29" s="1721"/>
      <c r="N29" s="1721"/>
      <c r="O29" s="1721"/>
      <c r="P29" s="1721"/>
      <c r="Q29" s="1721"/>
      <c r="R29" s="1721"/>
      <c r="S29" s="1721"/>
      <c r="T29" s="1721"/>
      <c r="U29" s="1721"/>
      <c r="V29" s="1721"/>
      <c r="W29" s="1721"/>
      <c r="X29" s="1721"/>
      <c r="Y29" s="1721"/>
      <c r="Z29" s="1721"/>
      <c r="AA29" s="1721"/>
      <c r="AB29" s="1721"/>
      <c r="AC29" s="1721"/>
      <c r="AD29" s="1721"/>
      <c r="AE29" s="1721"/>
      <c r="AF29" s="1721"/>
      <c r="AG29" s="1721"/>
      <c r="AH29" s="1721"/>
      <c r="AI29" s="1721"/>
      <c r="AJ29" s="1722"/>
    </row>
    <row r="30" spans="1:36" x14ac:dyDescent="0.25">
      <c r="A30" s="1716" t="s">
        <v>498</v>
      </c>
      <c r="B30" s="1717"/>
      <c r="C30" s="1717"/>
      <c r="D30" s="1717"/>
      <c r="E30" s="1717"/>
      <c r="F30" s="1717"/>
      <c r="G30" s="1717"/>
      <c r="H30" s="1717"/>
      <c r="I30" s="1717"/>
      <c r="J30" s="1717"/>
      <c r="K30" s="1717"/>
      <c r="L30" s="1717"/>
      <c r="M30" s="1717"/>
      <c r="N30" s="1717"/>
      <c r="O30" s="1717"/>
      <c r="P30" s="1717"/>
      <c r="Q30" s="1717"/>
      <c r="R30" s="1717"/>
      <c r="S30" s="1717"/>
      <c r="T30" s="1717"/>
      <c r="U30" s="1717"/>
      <c r="V30" s="91"/>
      <c r="W30" s="91"/>
      <c r="X30" s="91"/>
      <c r="Y30" s="91"/>
      <c r="Z30" s="91"/>
      <c r="AA30" s="91"/>
      <c r="AB30" s="91"/>
      <c r="AC30" s="91"/>
      <c r="AD30" s="91"/>
      <c r="AE30" s="91"/>
      <c r="AF30" s="91"/>
      <c r="AG30" s="91"/>
      <c r="AH30" s="91"/>
      <c r="AI30" s="91"/>
      <c r="AJ30" s="93"/>
    </row>
    <row r="31" spans="1:36" x14ac:dyDescent="0.25">
      <c r="A31" s="1720"/>
      <c r="B31" s="1721"/>
      <c r="C31" s="1721"/>
      <c r="D31" s="1721"/>
      <c r="E31" s="1721"/>
      <c r="F31" s="1721"/>
      <c r="G31" s="1721"/>
      <c r="H31" s="1721"/>
      <c r="I31" s="1721"/>
      <c r="J31" s="1721"/>
      <c r="K31" s="1721"/>
      <c r="L31" s="1721"/>
      <c r="M31" s="1721"/>
      <c r="N31" s="1721"/>
      <c r="O31" s="1721"/>
      <c r="P31" s="1721"/>
      <c r="Q31" s="1721"/>
      <c r="R31" s="1721"/>
      <c r="S31" s="1721"/>
      <c r="T31" s="1721"/>
      <c r="U31" s="1721"/>
      <c r="V31" s="1721"/>
      <c r="W31" s="1721"/>
      <c r="X31" s="1721"/>
      <c r="Y31" s="1721"/>
      <c r="Z31" s="1721"/>
      <c r="AA31" s="1721"/>
      <c r="AB31" s="1721"/>
      <c r="AC31" s="1721"/>
      <c r="AD31" s="1721"/>
      <c r="AE31" s="1721"/>
      <c r="AF31" s="1721"/>
      <c r="AG31" s="1721"/>
      <c r="AH31" s="1721"/>
      <c r="AI31" s="1721"/>
      <c r="AJ31" s="1722"/>
    </row>
    <row r="32" spans="1:36" x14ac:dyDescent="0.25">
      <c r="A32" s="1720"/>
      <c r="B32" s="1721"/>
      <c r="C32" s="1721"/>
      <c r="D32" s="1721"/>
      <c r="E32" s="1721"/>
      <c r="F32" s="1721"/>
      <c r="G32" s="1721"/>
      <c r="H32" s="1721"/>
      <c r="I32" s="1721"/>
      <c r="J32" s="1721"/>
      <c r="K32" s="1721"/>
      <c r="L32" s="1721"/>
      <c r="M32" s="1721"/>
      <c r="N32" s="1721"/>
      <c r="O32" s="1721"/>
      <c r="P32" s="1721"/>
      <c r="Q32" s="1721"/>
      <c r="R32" s="1721"/>
      <c r="S32" s="1721"/>
      <c r="T32" s="1721"/>
      <c r="U32" s="1721"/>
      <c r="V32" s="1721"/>
      <c r="W32" s="1721"/>
      <c r="X32" s="1721"/>
      <c r="Y32" s="1721"/>
      <c r="Z32" s="1721"/>
      <c r="AA32" s="1721"/>
      <c r="AB32" s="1721"/>
      <c r="AC32" s="1721"/>
      <c r="AD32" s="1721"/>
      <c r="AE32" s="1721"/>
      <c r="AF32" s="1721"/>
      <c r="AG32" s="1721"/>
      <c r="AH32" s="1721"/>
      <c r="AI32" s="1721"/>
      <c r="AJ32" s="1722"/>
    </row>
    <row r="33" spans="1:36" x14ac:dyDescent="0.25">
      <c r="A33" s="1720"/>
      <c r="B33" s="1721"/>
      <c r="C33" s="1721"/>
      <c r="D33" s="1721"/>
      <c r="E33" s="1721"/>
      <c r="F33" s="1721"/>
      <c r="G33" s="1721"/>
      <c r="H33" s="1721"/>
      <c r="I33" s="1721"/>
      <c r="J33" s="1721"/>
      <c r="K33" s="1721"/>
      <c r="L33" s="1721"/>
      <c r="M33" s="1721"/>
      <c r="N33" s="1721"/>
      <c r="O33" s="1721"/>
      <c r="P33" s="1721"/>
      <c r="Q33" s="1721"/>
      <c r="R33" s="1721"/>
      <c r="S33" s="1721"/>
      <c r="T33" s="1721"/>
      <c r="U33" s="1721"/>
      <c r="V33" s="1721"/>
      <c r="W33" s="1721"/>
      <c r="X33" s="1721"/>
      <c r="Y33" s="1721"/>
      <c r="Z33" s="1721"/>
      <c r="AA33" s="1721"/>
      <c r="AB33" s="1721"/>
      <c r="AC33" s="1721"/>
      <c r="AD33" s="1721"/>
      <c r="AE33" s="1721"/>
      <c r="AF33" s="1721"/>
      <c r="AG33" s="1721"/>
      <c r="AH33" s="1721"/>
      <c r="AI33" s="1721"/>
      <c r="AJ33" s="1722"/>
    </row>
    <row r="34" spans="1:36" x14ac:dyDescent="0.25">
      <c r="A34" s="1720"/>
      <c r="B34" s="1721"/>
      <c r="C34" s="1721"/>
      <c r="D34" s="1721"/>
      <c r="E34" s="1721"/>
      <c r="F34" s="1721"/>
      <c r="G34" s="1721"/>
      <c r="H34" s="1721"/>
      <c r="I34" s="1721"/>
      <c r="J34" s="1721"/>
      <c r="K34" s="1721"/>
      <c r="L34" s="1721"/>
      <c r="M34" s="1721"/>
      <c r="N34" s="1721"/>
      <c r="O34" s="1721"/>
      <c r="P34" s="1721"/>
      <c r="Q34" s="1721"/>
      <c r="R34" s="1721"/>
      <c r="S34" s="1721"/>
      <c r="T34" s="1721"/>
      <c r="U34" s="1721"/>
      <c r="V34" s="1721"/>
      <c r="W34" s="1721"/>
      <c r="X34" s="1721"/>
      <c r="Y34" s="1721"/>
      <c r="Z34" s="1721"/>
      <c r="AA34" s="1721"/>
      <c r="AB34" s="1721"/>
      <c r="AC34" s="1721"/>
      <c r="AD34" s="1721"/>
      <c r="AE34" s="1721"/>
      <c r="AF34" s="1721"/>
      <c r="AG34" s="1721"/>
      <c r="AH34" s="1721"/>
      <c r="AI34" s="1721"/>
      <c r="AJ34" s="1722"/>
    </row>
    <row r="35" spans="1:36" x14ac:dyDescent="0.25">
      <c r="A35" s="1720"/>
      <c r="B35" s="1721"/>
      <c r="C35" s="1721"/>
      <c r="D35" s="1721"/>
      <c r="E35" s="1721"/>
      <c r="F35" s="1721"/>
      <c r="G35" s="1721"/>
      <c r="H35" s="1721"/>
      <c r="I35" s="1721"/>
      <c r="J35" s="1721"/>
      <c r="K35" s="1721"/>
      <c r="L35" s="1721"/>
      <c r="M35" s="1721"/>
      <c r="N35" s="1721"/>
      <c r="O35" s="1721"/>
      <c r="P35" s="1721"/>
      <c r="Q35" s="1721"/>
      <c r="R35" s="1721"/>
      <c r="S35" s="1721"/>
      <c r="T35" s="1721"/>
      <c r="U35" s="1721"/>
      <c r="V35" s="1721"/>
      <c r="W35" s="1721"/>
      <c r="X35" s="1721"/>
      <c r="Y35" s="1721"/>
      <c r="Z35" s="1721"/>
      <c r="AA35" s="1721"/>
      <c r="AB35" s="1721"/>
      <c r="AC35" s="1721"/>
      <c r="AD35" s="1721"/>
      <c r="AE35" s="1721"/>
      <c r="AF35" s="1721"/>
      <c r="AG35" s="1721"/>
      <c r="AH35" s="1721"/>
      <c r="AI35" s="1721"/>
      <c r="AJ35" s="1722"/>
    </row>
    <row r="36" spans="1:36" x14ac:dyDescent="0.25">
      <c r="A36" s="1720"/>
      <c r="B36" s="1721"/>
      <c r="C36" s="1721"/>
      <c r="D36" s="1721"/>
      <c r="E36" s="1721"/>
      <c r="F36" s="1721"/>
      <c r="G36" s="1721"/>
      <c r="H36" s="1721"/>
      <c r="I36" s="1721"/>
      <c r="J36" s="1721"/>
      <c r="K36" s="1721"/>
      <c r="L36" s="1721"/>
      <c r="M36" s="1721"/>
      <c r="N36" s="1721"/>
      <c r="O36" s="1721"/>
      <c r="P36" s="1721"/>
      <c r="Q36" s="1721"/>
      <c r="R36" s="1721"/>
      <c r="S36" s="1721"/>
      <c r="T36" s="1721"/>
      <c r="U36" s="1721"/>
      <c r="V36" s="1721"/>
      <c r="W36" s="1721"/>
      <c r="X36" s="1721"/>
      <c r="Y36" s="1721"/>
      <c r="Z36" s="1721"/>
      <c r="AA36" s="1721"/>
      <c r="AB36" s="1721"/>
      <c r="AC36" s="1721"/>
      <c r="AD36" s="1721"/>
      <c r="AE36" s="1721"/>
      <c r="AF36" s="1721"/>
      <c r="AG36" s="1721"/>
      <c r="AH36" s="1721"/>
      <c r="AI36" s="1721"/>
      <c r="AJ36" s="1722"/>
    </row>
    <row r="37" spans="1:36" x14ac:dyDescent="0.25">
      <c r="A37" s="1716" t="s">
        <v>499</v>
      </c>
      <c r="B37" s="1717"/>
      <c r="C37" s="1717"/>
      <c r="D37" s="1717"/>
      <c r="E37" s="1717"/>
      <c r="F37" s="1717"/>
      <c r="G37" s="1717"/>
      <c r="H37" s="1717"/>
      <c r="I37" s="1717"/>
      <c r="J37" s="1717"/>
      <c r="K37" s="1717"/>
      <c r="L37" s="1717"/>
      <c r="M37" s="1717"/>
      <c r="N37" s="1717"/>
      <c r="O37" s="1717"/>
      <c r="P37" s="1717"/>
      <c r="Q37" s="1717"/>
      <c r="R37" s="1717"/>
      <c r="S37" s="1717"/>
      <c r="T37" s="1717"/>
      <c r="U37" s="1717"/>
      <c r="V37" s="98"/>
      <c r="W37" s="98"/>
      <c r="X37" s="98"/>
      <c r="Y37" s="91"/>
      <c r="Z37" s="91"/>
      <c r="AA37" s="91"/>
      <c r="AB37" s="98"/>
      <c r="AC37" s="98"/>
      <c r="AD37" s="98"/>
      <c r="AE37" s="98"/>
      <c r="AF37" s="98"/>
      <c r="AG37" s="98"/>
      <c r="AH37" s="98"/>
      <c r="AI37" s="98"/>
      <c r="AJ37" s="93"/>
    </row>
    <row r="38" spans="1:36" x14ac:dyDescent="0.25">
      <c r="A38" s="1720"/>
      <c r="B38" s="1721"/>
      <c r="C38" s="1721"/>
      <c r="D38" s="1721"/>
      <c r="E38" s="1721"/>
      <c r="F38" s="1721"/>
      <c r="G38" s="1721"/>
      <c r="H38" s="1721"/>
      <c r="I38" s="1721"/>
      <c r="J38" s="1721"/>
      <c r="K38" s="1721"/>
      <c r="L38" s="1721"/>
      <c r="M38" s="1721"/>
      <c r="N38" s="1721"/>
      <c r="O38" s="1721"/>
      <c r="P38" s="1721"/>
      <c r="Q38" s="1721"/>
      <c r="R38" s="1721"/>
      <c r="S38" s="1721"/>
      <c r="T38" s="1721"/>
      <c r="U38" s="1721"/>
      <c r="V38" s="1721"/>
      <c r="W38" s="1721"/>
      <c r="X38" s="1721"/>
      <c r="Y38" s="1721"/>
      <c r="Z38" s="1721"/>
      <c r="AA38" s="1721"/>
      <c r="AB38" s="1721"/>
      <c r="AC38" s="1721"/>
      <c r="AD38" s="1721"/>
      <c r="AE38" s="1721"/>
      <c r="AF38" s="1721"/>
      <c r="AG38" s="1721"/>
      <c r="AH38" s="1721"/>
      <c r="AI38" s="1721"/>
      <c r="AJ38" s="1722"/>
    </row>
    <row r="39" spans="1:36" x14ac:dyDescent="0.25">
      <c r="A39" s="1720"/>
      <c r="B39" s="1721"/>
      <c r="C39" s="1721"/>
      <c r="D39" s="1721"/>
      <c r="E39" s="1721"/>
      <c r="F39" s="1721"/>
      <c r="G39" s="1721"/>
      <c r="H39" s="1721"/>
      <c r="I39" s="1721"/>
      <c r="J39" s="1721"/>
      <c r="K39" s="1721"/>
      <c r="L39" s="1721"/>
      <c r="M39" s="1721"/>
      <c r="N39" s="1721"/>
      <c r="O39" s="1721"/>
      <c r="P39" s="1721"/>
      <c r="Q39" s="1721"/>
      <c r="R39" s="1721"/>
      <c r="S39" s="1721"/>
      <c r="T39" s="1721"/>
      <c r="U39" s="1721"/>
      <c r="V39" s="1721"/>
      <c r="W39" s="1721"/>
      <c r="X39" s="1721"/>
      <c r="Y39" s="1721"/>
      <c r="Z39" s="1721"/>
      <c r="AA39" s="1721"/>
      <c r="AB39" s="1721"/>
      <c r="AC39" s="1721"/>
      <c r="AD39" s="1721"/>
      <c r="AE39" s="1721"/>
      <c r="AF39" s="1721"/>
      <c r="AG39" s="1721"/>
      <c r="AH39" s="1721"/>
      <c r="AI39" s="1721"/>
      <c r="AJ39" s="1722"/>
    </row>
    <row r="40" spans="1:36" x14ac:dyDescent="0.25">
      <c r="A40" s="1720"/>
      <c r="B40" s="1721"/>
      <c r="C40" s="1721"/>
      <c r="D40" s="1721"/>
      <c r="E40" s="1721"/>
      <c r="F40" s="1721"/>
      <c r="G40" s="1721"/>
      <c r="H40" s="1721"/>
      <c r="I40" s="1721"/>
      <c r="J40" s="1721"/>
      <c r="K40" s="1721"/>
      <c r="L40" s="1721"/>
      <c r="M40" s="1721"/>
      <c r="N40" s="1721"/>
      <c r="O40" s="1721"/>
      <c r="P40" s="1721"/>
      <c r="Q40" s="1721"/>
      <c r="R40" s="1721"/>
      <c r="S40" s="1721"/>
      <c r="T40" s="1721"/>
      <c r="U40" s="1721"/>
      <c r="V40" s="1721"/>
      <c r="W40" s="1721"/>
      <c r="X40" s="1721"/>
      <c r="Y40" s="1721"/>
      <c r="Z40" s="1721"/>
      <c r="AA40" s="1721"/>
      <c r="AB40" s="1721"/>
      <c r="AC40" s="1721"/>
      <c r="AD40" s="1721"/>
      <c r="AE40" s="1721"/>
      <c r="AF40" s="1721"/>
      <c r="AG40" s="1721"/>
      <c r="AH40" s="1721"/>
      <c r="AI40" s="1721"/>
      <c r="AJ40" s="1722"/>
    </row>
    <row r="41" spans="1:36" x14ac:dyDescent="0.25">
      <c r="A41" s="1720"/>
      <c r="B41" s="1721"/>
      <c r="C41" s="1721"/>
      <c r="D41" s="1721"/>
      <c r="E41" s="1721"/>
      <c r="F41" s="1721"/>
      <c r="G41" s="1721"/>
      <c r="H41" s="1721"/>
      <c r="I41" s="1721"/>
      <c r="J41" s="1721"/>
      <c r="K41" s="1721"/>
      <c r="L41" s="1721"/>
      <c r="M41" s="1721"/>
      <c r="N41" s="1721"/>
      <c r="O41" s="1721"/>
      <c r="P41" s="1721"/>
      <c r="Q41" s="1721"/>
      <c r="R41" s="1721"/>
      <c r="S41" s="1721"/>
      <c r="T41" s="1721"/>
      <c r="U41" s="1721"/>
      <c r="V41" s="1721"/>
      <c r="W41" s="1721"/>
      <c r="X41" s="1721"/>
      <c r="Y41" s="1721"/>
      <c r="Z41" s="1721"/>
      <c r="AA41" s="1721"/>
      <c r="AB41" s="1721"/>
      <c r="AC41" s="1721"/>
      <c r="AD41" s="1721"/>
      <c r="AE41" s="1721"/>
      <c r="AF41" s="1721"/>
      <c r="AG41" s="1721"/>
      <c r="AH41" s="1721"/>
      <c r="AI41" s="1721"/>
      <c r="AJ41" s="1722"/>
    </row>
    <row r="42" spans="1:36" x14ac:dyDescent="0.25">
      <c r="A42" s="1720"/>
      <c r="B42" s="1721"/>
      <c r="C42" s="1721"/>
      <c r="D42" s="1721"/>
      <c r="E42" s="1721"/>
      <c r="F42" s="1721"/>
      <c r="G42" s="1721"/>
      <c r="H42" s="1721"/>
      <c r="I42" s="1721"/>
      <c r="J42" s="1721"/>
      <c r="K42" s="1721"/>
      <c r="L42" s="1721"/>
      <c r="M42" s="1721"/>
      <c r="N42" s="1721"/>
      <c r="O42" s="1721"/>
      <c r="P42" s="1721"/>
      <c r="Q42" s="1721"/>
      <c r="R42" s="1721"/>
      <c r="S42" s="1721"/>
      <c r="T42" s="1721"/>
      <c r="U42" s="1721"/>
      <c r="V42" s="1721"/>
      <c r="W42" s="1721"/>
      <c r="X42" s="1721"/>
      <c r="Y42" s="1721"/>
      <c r="Z42" s="1721"/>
      <c r="AA42" s="1721"/>
      <c r="AB42" s="1721"/>
      <c r="AC42" s="1721"/>
      <c r="AD42" s="1721"/>
      <c r="AE42" s="1721"/>
      <c r="AF42" s="1721"/>
      <c r="AG42" s="1721"/>
      <c r="AH42" s="1721"/>
      <c r="AI42" s="1721"/>
      <c r="AJ42" s="1722"/>
    </row>
    <row r="43" spans="1:36" x14ac:dyDescent="0.25">
      <c r="A43" s="1716" t="s">
        <v>500</v>
      </c>
      <c r="B43" s="1717"/>
      <c r="C43" s="1717"/>
      <c r="D43" s="1717"/>
      <c r="E43" s="1717"/>
      <c r="F43" s="1717"/>
      <c r="G43" s="1717"/>
      <c r="H43" s="1717"/>
      <c r="I43" s="1717"/>
      <c r="J43" s="1717"/>
      <c r="K43" s="1717"/>
      <c r="L43" s="1717"/>
      <c r="M43" s="1717"/>
      <c r="N43" s="1717"/>
      <c r="O43" s="1717"/>
      <c r="P43" s="1717"/>
      <c r="Q43" s="1717"/>
      <c r="R43" s="1717"/>
      <c r="S43" s="1717"/>
      <c r="T43" s="1717"/>
      <c r="U43" s="1717"/>
      <c r="V43" s="98"/>
      <c r="W43" s="98"/>
      <c r="X43" s="98"/>
      <c r="Y43" s="98"/>
      <c r="Z43" s="98"/>
      <c r="AA43" s="98"/>
      <c r="AB43" s="98"/>
      <c r="AC43" s="98"/>
      <c r="AD43" s="98"/>
      <c r="AE43" s="98"/>
      <c r="AF43" s="91"/>
      <c r="AG43" s="91"/>
      <c r="AH43" s="91"/>
      <c r="AI43" s="91"/>
      <c r="AJ43" s="93"/>
    </row>
    <row r="44" spans="1:36" x14ac:dyDescent="0.25">
      <c r="A44" s="1720"/>
      <c r="B44" s="1721"/>
      <c r="C44" s="1721"/>
      <c r="D44" s="1721"/>
      <c r="E44" s="1721"/>
      <c r="F44" s="1721"/>
      <c r="G44" s="1721"/>
      <c r="H44" s="1721"/>
      <c r="I44" s="1721"/>
      <c r="J44" s="1721"/>
      <c r="K44" s="1721"/>
      <c r="L44" s="1721"/>
      <c r="M44" s="1721"/>
      <c r="N44" s="1721"/>
      <c r="O44" s="1721"/>
      <c r="P44" s="1721"/>
      <c r="Q44" s="1721"/>
      <c r="R44" s="1721"/>
      <c r="S44" s="1721"/>
      <c r="T44" s="1721"/>
      <c r="U44" s="1721"/>
      <c r="V44" s="1721"/>
      <c r="W44" s="1721"/>
      <c r="X44" s="1721"/>
      <c r="Y44" s="1721"/>
      <c r="Z44" s="1721"/>
      <c r="AA44" s="1721"/>
      <c r="AB44" s="1721"/>
      <c r="AC44" s="1721"/>
      <c r="AD44" s="1721"/>
      <c r="AE44" s="1721"/>
      <c r="AF44" s="1721"/>
      <c r="AG44" s="1721"/>
      <c r="AH44" s="1721"/>
      <c r="AI44" s="1721"/>
      <c r="AJ44" s="1722"/>
    </row>
    <row r="45" spans="1:36" x14ac:dyDescent="0.25">
      <c r="A45" s="1720"/>
      <c r="B45" s="1721"/>
      <c r="C45" s="1721"/>
      <c r="D45" s="1721"/>
      <c r="E45" s="1721"/>
      <c r="F45" s="1721"/>
      <c r="G45" s="1721"/>
      <c r="H45" s="1721"/>
      <c r="I45" s="1721"/>
      <c r="J45" s="1721"/>
      <c r="K45" s="1721"/>
      <c r="L45" s="1721"/>
      <c r="M45" s="1721"/>
      <c r="N45" s="1721"/>
      <c r="O45" s="1721"/>
      <c r="P45" s="1721"/>
      <c r="Q45" s="1721"/>
      <c r="R45" s="1721"/>
      <c r="S45" s="1721"/>
      <c r="T45" s="1721"/>
      <c r="U45" s="1721"/>
      <c r="V45" s="1721"/>
      <c r="W45" s="1721"/>
      <c r="X45" s="1721"/>
      <c r="Y45" s="1721"/>
      <c r="Z45" s="1721"/>
      <c r="AA45" s="1721"/>
      <c r="AB45" s="1721"/>
      <c r="AC45" s="1721"/>
      <c r="AD45" s="1721"/>
      <c r="AE45" s="1721"/>
      <c r="AF45" s="1721"/>
      <c r="AG45" s="1721"/>
      <c r="AH45" s="1721"/>
      <c r="AI45" s="1721"/>
      <c r="AJ45" s="1722"/>
    </row>
    <row r="46" spans="1:36" x14ac:dyDescent="0.25">
      <c r="A46" s="1720"/>
      <c r="B46" s="1721"/>
      <c r="C46" s="1721"/>
      <c r="D46" s="1721"/>
      <c r="E46" s="1721"/>
      <c r="F46" s="1721"/>
      <c r="G46" s="1721"/>
      <c r="H46" s="1721"/>
      <c r="I46" s="1721"/>
      <c r="J46" s="1721"/>
      <c r="K46" s="1721"/>
      <c r="L46" s="1721"/>
      <c r="M46" s="1721"/>
      <c r="N46" s="1721"/>
      <c r="O46" s="1721"/>
      <c r="P46" s="1721"/>
      <c r="Q46" s="1721"/>
      <c r="R46" s="1721"/>
      <c r="S46" s="1721"/>
      <c r="T46" s="1721"/>
      <c r="U46" s="1721"/>
      <c r="V46" s="1721"/>
      <c r="W46" s="1721"/>
      <c r="X46" s="1721"/>
      <c r="Y46" s="1721"/>
      <c r="Z46" s="1721"/>
      <c r="AA46" s="1721"/>
      <c r="AB46" s="1721"/>
      <c r="AC46" s="1721"/>
      <c r="AD46" s="1721"/>
      <c r="AE46" s="1721"/>
      <c r="AF46" s="1721"/>
      <c r="AG46" s="1721"/>
      <c r="AH46" s="1721"/>
      <c r="AI46" s="1721"/>
      <c r="AJ46" s="1722"/>
    </row>
    <row r="47" spans="1:36" x14ac:dyDescent="0.25">
      <c r="A47" s="1720"/>
      <c r="B47" s="1721"/>
      <c r="C47" s="1721"/>
      <c r="D47" s="1721"/>
      <c r="E47" s="1721"/>
      <c r="F47" s="1721"/>
      <c r="G47" s="1721"/>
      <c r="H47" s="1721"/>
      <c r="I47" s="1721"/>
      <c r="J47" s="1721"/>
      <c r="K47" s="1721"/>
      <c r="L47" s="1721"/>
      <c r="M47" s="1721"/>
      <c r="N47" s="1721"/>
      <c r="O47" s="1721"/>
      <c r="P47" s="1721"/>
      <c r="Q47" s="1721"/>
      <c r="R47" s="1721"/>
      <c r="S47" s="1721"/>
      <c r="T47" s="1721"/>
      <c r="U47" s="1721"/>
      <c r="V47" s="1721"/>
      <c r="W47" s="1721"/>
      <c r="X47" s="1721"/>
      <c r="Y47" s="1721"/>
      <c r="Z47" s="1721"/>
      <c r="AA47" s="1721"/>
      <c r="AB47" s="1721"/>
      <c r="AC47" s="1721"/>
      <c r="AD47" s="1721"/>
      <c r="AE47" s="1721"/>
      <c r="AF47" s="1721"/>
      <c r="AG47" s="1721"/>
      <c r="AH47" s="1721"/>
      <c r="AI47" s="1721"/>
      <c r="AJ47" s="1722"/>
    </row>
    <row r="48" spans="1:36" ht="15" customHeight="1" x14ac:dyDescent="0.25">
      <c r="A48" s="1720"/>
      <c r="B48" s="1721"/>
      <c r="C48" s="1721"/>
      <c r="D48" s="1721"/>
      <c r="E48" s="1721"/>
      <c r="F48" s="1721"/>
      <c r="G48" s="1721"/>
      <c r="H48" s="1721"/>
      <c r="I48" s="1721"/>
      <c r="J48" s="1721"/>
      <c r="K48" s="1721"/>
      <c r="L48" s="1721"/>
      <c r="M48" s="1721"/>
      <c r="N48" s="1721"/>
      <c r="O48" s="1721"/>
      <c r="P48" s="1721"/>
      <c r="Q48" s="1721"/>
      <c r="R48" s="1721"/>
      <c r="S48" s="1721"/>
      <c r="T48" s="1721"/>
      <c r="U48" s="1721"/>
      <c r="V48" s="1721"/>
      <c r="W48" s="1721"/>
      <c r="X48" s="1721"/>
      <c r="Y48" s="1721"/>
      <c r="Z48" s="1721"/>
      <c r="AA48" s="1721"/>
      <c r="AB48" s="1721"/>
      <c r="AC48" s="1721"/>
      <c r="AD48" s="1721"/>
      <c r="AE48" s="1721"/>
      <c r="AF48" s="1721"/>
      <c r="AG48" s="1721"/>
      <c r="AH48" s="1721"/>
      <c r="AI48" s="1721"/>
      <c r="AJ48" s="1722"/>
    </row>
    <row r="49" spans="1:36" ht="15" customHeight="1" x14ac:dyDescent="0.25">
      <c r="A49" s="1716" t="s">
        <v>501</v>
      </c>
      <c r="B49" s="1726"/>
      <c r="C49" s="1726"/>
      <c r="D49" s="1726"/>
      <c r="E49" s="1726"/>
      <c r="F49" s="1726"/>
      <c r="G49" s="1726"/>
      <c r="H49" s="1726"/>
      <c r="I49" s="1726"/>
      <c r="J49" s="1726"/>
      <c r="K49" s="1726"/>
      <c r="L49" s="1726"/>
      <c r="M49" s="1726"/>
      <c r="N49" s="1726"/>
      <c r="O49" s="1726"/>
      <c r="P49" s="1726"/>
      <c r="Q49" s="1726"/>
      <c r="R49" s="1726"/>
      <c r="S49" s="1726"/>
      <c r="T49" s="1726"/>
      <c r="U49" s="1726"/>
      <c r="V49" s="91"/>
      <c r="W49" s="91"/>
      <c r="X49" s="91"/>
      <c r="Y49" s="91"/>
      <c r="Z49" s="91"/>
      <c r="AA49" s="91"/>
      <c r="AB49" s="91"/>
      <c r="AC49" s="91"/>
      <c r="AD49" s="91"/>
      <c r="AE49" s="91"/>
      <c r="AF49" s="91"/>
      <c r="AG49" s="91"/>
      <c r="AH49" s="91"/>
      <c r="AI49" s="91"/>
      <c r="AJ49" s="93"/>
    </row>
    <row r="50" spans="1:36" ht="15" customHeight="1" x14ac:dyDescent="0.25">
      <c r="A50" s="1720"/>
      <c r="B50" s="1721"/>
      <c r="C50" s="1721"/>
      <c r="D50" s="1721"/>
      <c r="E50" s="1721"/>
      <c r="F50" s="1721"/>
      <c r="G50" s="1721"/>
      <c r="H50" s="1721"/>
      <c r="I50" s="1721"/>
      <c r="J50" s="1721"/>
      <c r="K50" s="1721"/>
      <c r="L50" s="1721"/>
      <c r="M50" s="1721"/>
      <c r="N50" s="1721"/>
      <c r="O50" s="1721"/>
      <c r="P50" s="1721"/>
      <c r="Q50" s="1721"/>
      <c r="R50" s="1721"/>
      <c r="S50" s="1721"/>
      <c r="T50" s="1721"/>
      <c r="U50" s="1721"/>
      <c r="V50" s="1721"/>
      <c r="W50" s="1721"/>
      <c r="X50" s="1721"/>
      <c r="Y50" s="1721"/>
      <c r="Z50" s="1721"/>
      <c r="AA50" s="1721"/>
      <c r="AB50" s="1721"/>
      <c r="AC50" s="1721"/>
      <c r="AD50" s="1721"/>
      <c r="AE50" s="1721"/>
      <c r="AF50" s="1721"/>
      <c r="AG50" s="1721"/>
      <c r="AH50" s="1721"/>
      <c r="AI50" s="1721"/>
      <c r="AJ50" s="1722"/>
    </row>
    <row r="51" spans="1:36" ht="15" customHeight="1" x14ac:dyDescent="0.25">
      <c r="A51" s="1720"/>
      <c r="B51" s="1721"/>
      <c r="C51" s="1721"/>
      <c r="D51" s="1721"/>
      <c r="E51" s="1721"/>
      <c r="F51" s="1721"/>
      <c r="G51" s="1721"/>
      <c r="H51" s="1721"/>
      <c r="I51" s="1721"/>
      <c r="J51" s="1721"/>
      <c r="K51" s="1721"/>
      <c r="L51" s="1721"/>
      <c r="M51" s="1721"/>
      <c r="N51" s="1721"/>
      <c r="O51" s="1721"/>
      <c r="P51" s="1721"/>
      <c r="Q51" s="1721"/>
      <c r="R51" s="1721"/>
      <c r="S51" s="1721"/>
      <c r="T51" s="1721"/>
      <c r="U51" s="1721"/>
      <c r="V51" s="1721"/>
      <c r="W51" s="1721"/>
      <c r="X51" s="1721"/>
      <c r="Y51" s="1721"/>
      <c r="Z51" s="1721"/>
      <c r="AA51" s="1721"/>
      <c r="AB51" s="1721"/>
      <c r="AC51" s="1721"/>
      <c r="AD51" s="1721"/>
      <c r="AE51" s="1721"/>
      <c r="AF51" s="1721"/>
      <c r="AG51" s="1721"/>
      <c r="AH51" s="1721"/>
      <c r="AI51" s="1721"/>
      <c r="AJ51" s="1722"/>
    </row>
    <row r="52" spans="1:36" ht="15" customHeight="1" x14ac:dyDescent="0.25">
      <c r="A52" s="1720"/>
      <c r="B52" s="1721"/>
      <c r="C52" s="1721"/>
      <c r="D52" s="1721"/>
      <c r="E52" s="1721"/>
      <c r="F52" s="1721"/>
      <c r="G52" s="1721"/>
      <c r="H52" s="1721"/>
      <c r="I52" s="1721"/>
      <c r="J52" s="1721"/>
      <c r="K52" s="1721"/>
      <c r="L52" s="1721"/>
      <c r="M52" s="1721"/>
      <c r="N52" s="1721"/>
      <c r="O52" s="1721"/>
      <c r="P52" s="1721"/>
      <c r="Q52" s="1721"/>
      <c r="R52" s="1721"/>
      <c r="S52" s="1721"/>
      <c r="T52" s="1721"/>
      <c r="U52" s="1721"/>
      <c r="V52" s="1721"/>
      <c r="W52" s="1721"/>
      <c r="X52" s="1721"/>
      <c r="Y52" s="1721"/>
      <c r="Z52" s="1721"/>
      <c r="AA52" s="1721"/>
      <c r="AB52" s="1721"/>
      <c r="AC52" s="1721"/>
      <c r="AD52" s="1721"/>
      <c r="AE52" s="1721"/>
      <c r="AF52" s="1721"/>
      <c r="AG52" s="1721"/>
      <c r="AH52" s="1721"/>
      <c r="AI52" s="1721"/>
      <c r="AJ52" s="1722"/>
    </row>
    <row r="53" spans="1:36" x14ac:dyDescent="0.25">
      <c r="A53" s="1720"/>
      <c r="B53" s="1721"/>
      <c r="C53" s="1721"/>
      <c r="D53" s="1721"/>
      <c r="E53" s="1721"/>
      <c r="F53" s="1721"/>
      <c r="G53" s="1721"/>
      <c r="H53" s="1721"/>
      <c r="I53" s="1721"/>
      <c r="J53" s="1721"/>
      <c r="K53" s="1721"/>
      <c r="L53" s="1721"/>
      <c r="M53" s="1721"/>
      <c r="N53" s="1721"/>
      <c r="O53" s="1721"/>
      <c r="P53" s="1721"/>
      <c r="Q53" s="1721"/>
      <c r="R53" s="1721"/>
      <c r="S53" s="1721"/>
      <c r="T53" s="1721"/>
      <c r="U53" s="1721"/>
      <c r="V53" s="1721"/>
      <c r="W53" s="1721"/>
      <c r="X53" s="1721"/>
      <c r="Y53" s="1721"/>
      <c r="Z53" s="1721"/>
      <c r="AA53" s="1721"/>
      <c r="AB53" s="1721"/>
      <c r="AC53" s="1721"/>
      <c r="AD53" s="1721"/>
      <c r="AE53" s="1721"/>
      <c r="AF53" s="1721"/>
      <c r="AG53" s="1721"/>
      <c r="AH53" s="1721"/>
      <c r="AI53" s="1721"/>
      <c r="AJ53" s="1722"/>
    </row>
    <row r="54" spans="1:36" x14ac:dyDescent="0.25">
      <c r="A54" s="1720"/>
      <c r="B54" s="1721"/>
      <c r="C54" s="1721"/>
      <c r="D54" s="1721"/>
      <c r="E54" s="1721"/>
      <c r="F54" s="1721"/>
      <c r="G54" s="1721"/>
      <c r="H54" s="1721"/>
      <c r="I54" s="1721"/>
      <c r="J54" s="1721"/>
      <c r="K54" s="1721"/>
      <c r="L54" s="1721"/>
      <c r="M54" s="1721"/>
      <c r="N54" s="1721"/>
      <c r="O54" s="1721"/>
      <c r="P54" s="1721"/>
      <c r="Q54" s="1721"/>
      <c r="R54" s="1721"/>
      <c r="S54" s="1721"/>
      <c r="T54" s="1721"/>
      <c r="U54" s="1721"/>
      <c r="V54" s="1721"/>
      <c r="W54" s="1721"/>
      <c r="X54" s="1721"/>
      <c r="Y54" s="1721"/>
      <c r="Z54" s="1721"/>
      <c r="AA54" s="1721"/>
      <c r="AB54" s="1721"/>
      <c r="AC54" s="1721"/>
      <c r="AD54" s="1721"/>
      <c r="AE54" s="1721"/>
      <c r="AF54" s="1721"/>
      <c r="AG54" s="1721"/>
      <c r="AH54" s="1721"/>
      <c r="AI54" s="1721"/>
      <c r="AJ54" s="1722"/>
    </row>
    <row r="55" spans="1:36" x14ac:dyDescent="0.25">
      <c r="A55" s="1720"/>
      <c r="B55" s="1721"/>
      <c r="C55" s="1721"/>
      <c r="D55" s="1721"/>
      <c r="E55" s="1721"/>
      <c r="F55" s="1721"/>
      <c r="G55" s="1721"/>
      <c r="H55" s="1721"/>
      <c r="I55" s="1721"/>
      <c r="J55" s="1721"/>
      <c r="K55" s="1721"/>
      <c r="L55" s="1721"/>
      <c r="M55" s="1721"/>
      <c r="N55" s="1721"/>
      <c r="O55" s="1721"/>
      <c r="P55" s="1721"/>
      <c r="Q55" s="1721"/>
      <c r="R55" s="1721"/>
      <c r="S55" s="1721"/>
      <c r="T55" s="1721"/>
      <c r="U55" s="1721"/>
      <c r="V55" s="1721"/>
      <c r="W55" s="1721"/>
      <c r="X55" s="1721"/>
      <c r="Y55" s="1721"/>
      <c r="Z55" s="1721"/>
      <c r="AA55" s="1721"/>
      <c r="AB55" s="1721"/>
      <c r="AC55" s="1721"/>
      <c r="AD55" s="1721"/>
      <c r="AE55" s="1721"/>
      <c r="AF55" s="1721"/>
      <c r="AG55" s="1721"/>
      <c r="AH55" s="1721"/>
      <c r="AI55" s="1721"/>
      <c r="AJ55" s="1722"/>
    </row>
    <row r="56" spans="1:36" ht="15" customHeight="1" x14ac:dyDescent="0.25">
      <c r="A56" s="1720" t="s">
        <v>502</v>
      </c>
      <c r="B56" s="1721"/>
      <c r="C56" s="1721"/>
      <c r="D56" s="1721"/>
      <c r="E56" s="1721"/>
      <c r="F56" s="1721"/>
      <c r="G56" s="1721"/>
      <c r="H56" s="1721"/>
      <c r="I56" s="1721"/>
      <c r="J56" s="1721"/>
      <c r="K56" s="1721"/>
      <c r="L56" s="1721"/>
      <c r="M56" s="1721"/>
      <c r="N56" s="1721"/>
      <c r="O56" s="1721"/>
      <c r="P56" s="1721"/>
      <c r="Q56" s="1721"/>
      <c r="R56" s="1721"/>
      <c r="S56" s="1721"/>
      <c r="T56" s="1721"/>
      <c r="U56" s="1721"/>
      <c r="V56" s="1721"/>
      <c r="W56" s="1721"/>
      <c r="X56" s="1721"/>
      <c r="Y56" s="1721"/>
      <c r="Z56" s="1721"/>
      <c r="AA56" s="1721"/>
      <c r="AB56" s="1721"/>
      <c r="AC56" s="1721"/>
      <c r="AD56" s="1721"/>
      <c r="AE56" s="1721"/>
      <c r="AF56" s="1721"/>
      <c r="AG56" s="1721"/>
      <c r="AH56" s="1721"/>
      <c r="AI56" s="1721"/>
      <c r="AJ56" s="1722"/>
    </row>
    <row r="57" spans="1:36" ht="15" customHeight="1" x14ac:dyDescent="0.25">
      <c r="A57" s="1720"/>
      <c r="B57" s="1721"/>
      <c r="C57" s="1721"/>
      <c r="D57" s="1721"/>
      <c r="E57" s="1721"/>
      <c r="F57" s="1721"/>
      <c r="G57" s="1721"/>
      <c r="H57" s="1721"/>
      <c r="I57" s="1721"/>
      <c r="J57" s="1721"/>
      <c r="K57" s="1721"/>
      <c r="L57" s="1721"/>
      <c r="M57" s="1721"/>
      <c r="N57" s="1721"/>
      <c r="O57" s="1721"/>
      <c r="P57" s="1721"/>
      <c r="Q57" s="1721"/>
      <c r="R57" s="1721"/>
      <c r="S57" s="1721"/>
      <c r="T57" s="1721"/>
      <c r="U57" s="1721"/>
      <c r="V57" s="1721"/>
      <c r="W57" s="1721"/>
      <c r="X57" s="1721"/>
      <c r="Y57" s="1721"/>
      <c r="Z57" s="1721"/>
      <c r="AA57" s="1721"/>
      <c r="AB57" s="1721"/>
      <c r="AC57" s="1721"/>
      <c r="AD57" s="1721"/>
      <c r="AE57" s="1721"/>
      <c r="AF57" s="1721"/>
      <c r="AG57" s="1721"/>
      <c r="AH57" s="1721"/>
      <c r="AI57" s="1721"/>
      <c r="AJ57" s="1722"/>
    </row>
    <row r="58" spans="1:36" ht="15.75" thickBot="1" x14ac:dyDescent="0.3">
      <c r="A58" s="1727"/>
      <c r="B58" s="1728"/>
      <c r="C58" s="1728"/>
      <c r="D58" s="1728"/>
      <c r="E58" s="1728"/>
      <c r="F58" s="1728"/>
      <c r="G58" s="1728"/>
      <c r="H58" s="1728"/>
      <c r="I58" s="1728"/>
      <c r="J58" s="1728"/>
      <c r="K58" s="1728"/>
      <c r="L58" s="1728"/>
      <c r="M58" s="1728"/>
      <c r="N58" s="1728"/>
      <c r="O58" s="1728"/>
      <c r="P58" s="1728"/>
      <c r="Q58" s="1728"/>
      <c r="R58" s="1728"/>
      <c r="S58" s="1728"/>
      <c r="T58" s="1728"/>
      <c r="U58" s="1728"/>
      <c r="V58" s="1728"/>
      <c r="W58" s="1728"/>
      <c r="X58" s="1728"/>
      <c r="Y58" s="1728"/>
      <c r="Z58" s="1728"/>
      <c r="AA58" s="1728"/>
      <c r="AB58" s="1728"/>
      <c r="AC58" s="1728"/>
      <c r="AD58" s="1728"/>
      <c r="AE58" s="1728"/>
      <c r="AF58" s="1728"/>
      <c r="AG58" s="1728"/>
      <c r="AH58" s="1728"/>
      <c r="AI58" s="1728"/>
      <c r="AJ58" s="1729"/>
    </row>
    <row r="59" spans="1:36" x14ac:dyDescent="0.25">
      <c r="A59" s="1238" t="s">
        <v>301</v>
      </c>
      <c r="B59" s="1239"/>
      <c r="C59" s="1239"/>
      <c r="D59" s="1239"/>
      <c r="E59" s="1239"/>
      <c r="F59" s="1239"/>
      <c r="G59" s="1239"/>
      <c r="H59" s="1239"/>
      <c r="I59" s="1240"/>
      <c r="J59" s="1238" t="s">
        <v>302</v>
      </c>
      <c r="K59" s="1239"/>
      <c r="L59" s="1239"/>
      <c r="M59" s="1239"/>
      <c r="N59" s="1239"/>
      <c r="O59" s="1239"/>
      <c r="P59" s="1239"/>
      <c r="Q59" s="1239"/>
      <c r="R59" s="1240"/>
      <c r="S59" s="1238" t="s">
        <v>304</v>
      </c>
      <c r="T59" s="1239"/>
      <c r="U59" s="1239"/>
      <c r="V59" s="1239"/>
      <c r="W59" s="1239"/>
      <c r="X59" s="1239"/>
      <c r="Y59" s="1239"/>
      <c r="Z59" s="1239"/>
      <c r="AA59" s="1240"/>
      <c r="AB59" s="1238" t="s">
        <v>303</v>
      </c>
      <c r="AC59" s="1239"/>
      <c r="AD59" s="1239"/>
      <c r="AE59" s="1239"/>
      <c r="AF59" s="1239"/>
      <c r="AG59" s="1239"/>
      <c r="AH59" s="1239"/>
      <c r="AI59" s="1239"/>
      <c r="AJ59" s="1240"/>
    </row>
    <row r="60" spans="1:36" x14ac:dyDescent="0.25">
      <c r="A60" s="1241"/>
      <c r="B60" s="1242"/>
      <c r="C60" s="1242"/>
      <c r="D60" s="1242"/>
      <c r="E60" s="1242"/>
      <c r="F60" s="1242"/>
      <c r="G60" s="1242"/>
      <c r="H60" s="1242"/>
      <c r="I60" s="1243"/>
      <c r="J60" s="1241"/>
      <c r="K60" s="1242"/>
      <c r="L60" s="1242"/>
      <c r="M60" s="1242"/>
      <c r="N60" s="1242"/>
      <c r="O60" s="1242"/>
      <c r="P60" s="1242"/>
      <c r="Q60" s="1242"/>
      <c r="R60" s="1243"/>
      <c r="S60" s="1241"/>
      <c r="T60" s="1242"/>
      <c r="U60" s="1242"/>
      <c r="V60" s="1242"/>
      <c r="W60" s="1242"/>
      <c r="X60" s="1242"/>
      <c r="Y60" s="1242"/>
      <c r="Z60" s="1242"/>
      <c r="AA60" s="1243"/>
      <c r="AB60" s="1241"/>
      <c r="AC60" s="1242"/>
      <c r="AD60" s="1242"/>
      <c r="AE60" s="1242"/>
      <c r="AF60" s="1242"/>
      <c r="AG60" s="1242"/>
      <c r="AH60" s="1242"/>
      <c r="AI60" s="1242"/>
      <c r="AJ60" s="1243"/>
    </row>
    <row r="61" spans="1:36" x14ac:dyDescent="0.25">
      <c r="A61" s="1255">
        <f>'CARGAR datos'!I10</f>
        <v>0</v>
      </c>
      <c r="B61" s="1256"/>
      <c r="C61" s="1256"/>
      <c r="D61" s="1256"/>
      <c r="E61" s="1256"/>
      <c r="F61" s="1256"/>
      <c r="G61" s="1256"/>
      <c r="H61" s="1256"/>
      <c r="I61" s="1257"/>
      <c r="J61" s="1255">
        <f>'CARGAR datos'!L10</f>
        <v>0</v>
      </c>
      <c r="K61" s="1256"/>
      <c r="L61" s="1256"/>
      <c r="M61" s="1256"/>
      <c r="N61" s="1256"/>
      <c r="O61" s="1256"/>
      <c r="P61" s="1256"/>
      <c r="Q61" s="1256"/>
      <c r="R61" s="1257"/>
      <c r="S61" s="92"/>
      <c r="T61" s="91"/>
      <c r="U61" s="91"/>
      <c r="V61" s="91"/>
      <c r="W61" s="91"/>
      <c r="X61" s="91"/>
      <c r="Y61" s="91"/>
      <c r="Z61" s="91"/>
      <c r="AA61" s="93"/>
      <c r="AB61" s="92"/>
      <c r="AC61" s="91"/>
      <c r="AD61" s="91"/>
      <c r="AE61" s="91"/>
      <c r="AF61" s="91"/>
      <c r="AG61" s="91"/>
      <c r="AH61" s="91"/>
      <c r="AI61" s="91"/>
      <c r="AJ61" s="93"/>
    </row>
    <row r="62" spans="1:36" x14ac:dyDescent="0.25">
      <c r="A62" s="1255"/>
      <c r="B62" s="1256"/>
      <c r="C62" s="1256"/>
      <c r="D62" s="1256"/>
      <c r="E62" s="1256"/>
      <c r="F62" s="1256"/>
      <c r="G62" s="1256"/>
      <c r="H62" s="1256"/>
      <c r="I62" s="1257"/>
      <c r="J62" s="1255"/>
      <c r="K62" s="1256"/>
      <c r="L62" s="1256"/>
      <c r="M62" s="1256"/>
      <c r="N62" s="1256"/>
      <c r="O62" s="1256"/>
      <c r="P62" s="1256"/>
      <c r="Q62" s="1256"/>
      <c r="R62" s="1257"/>
      <c r="S62" s="92"/>
      <c r="T62" s="91"/>
      <c r="U62" s="91"/>
      <c r="V62" s="91"/>
      <c r="W62" s="91"/>
      <c r="X62" s="91"/>
      <c r="Y62" s="91"/>
      <c r="Z62" s="91"/>
      <c r="AA62" s="93"/>
      <c r="AB62" s="92"/>
      <c r="AC62" s="91"/>
      <c r="AD62" s="91"/>
      <c r="AE62" s="91"/>
      <c r="AF62" s="91"/>
      <c r="AG62" s="91"/>
      <c r="AH62" s="91"/>
      <c r="AI62" s="91"/>
      <c r="AJ62" s="93"/>
    </row>
    <row r="63" spans="1:36" x14ac:dyDescent="0.25">
      <c r="A63" s="1255"/>
      <c r="B63" s="1256"/>
      <c r="C63" s="1256"/>
      <c r="D63" s="1256"/>
      <c r="E63" s="1256"/>
      <c r="F63" s="1256"/>
      <c r="G63" s="1256"/>
      <c r="H63" s="1256"/>
      <c r="I63" s="1257"/>
      <c r="J63" s="1255"/>
      <c r="K63" s="1256"/>
      <c r="L63" s="1256"/>
      <c r="M63" s="1256"/>
      <c r="N63" s="1256"/>
      <c r="O63" s="1256"/>
      <c r="P63" s="1256"/>
      <c r="Q63" s="1256"/>
      <c r="R63" s="1257"/>
      <c r="S63" s="92"/>
      <c r="T63" s="91"/>
      <c r="U63" s="91"/>
      <c r="V63" s="91"/>
      <c r="W63" s="91"/>
      <c r="X63" s="91"/>
      <c r="Y63" s="91"/>
      <c r="Z63" s="91"/>
      <c r="AA63" s="93"/>
      <c r="AB63" s="92"/>
      <c r="AC63" s="91"/>
      <c r="AD63" s="91"/>
      <c r="AE63" s="91"/>
      <c r="AF63" s="91"/>
      <c r="AG63" s="91"/>
      <c r="AH63" s="91"/>
      <c r="AI63" s="91"/>
      <c r="AJ63" s="93"/>
    </row>
    <row r="64" spans="1:36" x14ac:dyDescent="0.25">
      <c r="A64" s="1255"/>
      <c r="B64" s="1256"/>
      <c r="C64" s="1256"/>
      <c r="D64" s="1256"/>
      <c r="E64" s="1256"/>
      <c r="F64" s="1256"/>
      <c r="G64" s="1256"/>
      <c r="H64" s="1256"/>
      <c r="I64" s="1257"/>
      <c r="J64" s="1255"/>
      <c r="K64" s="1256"/>
      <c r="L64" s="1256"/>
      <c r="M64" s="1256"/>
      <c r="N64" s="1256"/>
      <c r="O64" s="1256"/>
      <c r="P64" s="1256"/>
      <c r="Q64" s="1256"/>
      <c r="R64" s="1257"/>
      <c r="S64" s="92"/>
      <c r="T64" s="91"/>
      <c r="U64" s="91"/>
      <c r="V64" s="91"/>
      <c r="W64" s="91"/>
      <c r="X64" s="91"/>
      <c r="Y64" s="91"/>
      <c r="Z64" s="91"/>
      <c r="AA64" s="93"/>
      <c r="AB64" s="92"/>
      <c r="AC64" s="91"/>
      <c r="AD64" s="91"/>
      <c r="AE64" s="91"/>
      <c r="AF64" s="91"/>
      <c r="AG64" s="91"/>
      <c r="AH64" s="91"/>
      <c r="AI64" s="91"/>
      <c r="AJ64" s="93"/>
    </row>
    <row r="65" spans="1:36" ht="15" customHeight="1" x14ac:dyDescent="0.25">
      <c r="A65" s="1255"/>
      <c r="B65" s="1256"/>
      <c r="C65" s="1256"/>
      <c r="D65" s="1256"/>
      <c r="E65" s="1256"/>
      <c r="F65" s="1256"/>
      <c r="G65" s="1256"/>
      <c r="H65" s="1256"/>
      <c r="I65" s="1257"/>
      <c r="J65" s="1255"/>
      <c r="K65" s="1256"/>
      <c r="L65" s="1256"/>
      <c r="M65" s="1256"/>
      <c r="N65" s="1256"/>
      <c r="O65" s="1256"/>
      <c r="P65" s="1256"/>
      <c r="Q65" s="1256"/>
      <c r="R65" s="1257"/>
      <c r="S65" s="92"/>
      <c r="T65" s="91"/>
      <c r="U65" s="91"/>
      <c r="V65" s="91"/>
      <c r="W65" s="91"/>
      <c r="X65" s="91"/>
      <c r="Y65" s="91"/>
      <c r="Z65" s="91"/>
      <c r="AA65" s="93"/>
      <c r="AB65" s="92"/>
      <c r="AC65" s="91"/>
      <c r="AD65" s="91"/>
      <c r="AE65" s="91"/>
      <c r="AF65" s="91"/>
      <c r="AG65" s="91"/>
      <c r="AH65" s="91"/>
      <c r="AI65" s="91"/>
      <c r="AJ65" s="93"/>
    </row>
    <row r="66" spans="1:36" x14ac:dyDescent="0.25">
      <c r="A66" s="1250" t="str">
        <f>'CARGAR datos'!E19</f>
        <v>-</v>
      </c>
      <c r="B66" s="1251"/>
      <c r="C66" s="1251"/>
      <c r="D66" s="1251"/>
      <c r="E66" s="1251"/>
      <c r="F66" s="1251"/>
      <c r="G66" s="1251"/>
      <c r="H66" s="1251"/>
      <c r="I66" s="1252"/>
      <c r="J66" s="1596" t="str">
        <f>'CARGAR datos'!E8</f>
        <v>-</v>
      </c>
      <c r="K66" s="1251"/>
      <c r="L66" s="1251"/>
      <c r="M66" s="1251"/>
      <c r="N66" s="1251"/>
      <c r="O66" s="1251"/>
      <c r="P66" s="1251"/>
      <c r="Q66" s="1251"/>
      <c r="R66" s="1252"/>
      <c r="S66" s="92"/>
      <c r="T66" s="91"/>
      <c r="U66" s="91"/>
      <c r="V66" s="91"/>
      <c r="W66" s="91"/>
      <c r="X66" s="91"/>
      <c r="Y66" s="91"/>
      <c r="Z66" s="91"/>
      <c r="AA66" s="93"/>
      <c r="AB66" s="92"/>
      <c r="AC66" s="91"/>
      <c r="AD66" s="91"/>
      <c r="AE66" s="91"/>
      <c r="AF66" s="91"/>
      <c r="AG66" s="91"/>
      <c r="AH66" s="91"/>
      <c r="AI66" s="91"/>
      <c r="AJ66" s="93"/>
    </row>
    <row r="67" spans="1:36" x14ac:dyDescent="0.25">
      <c r="A67" s="92"/>
      <c r="B67" s="91"/>
      <c r="C67" s="1247" t="str">
        <f>'CARGAR datos'!E25</f>
        <v>-</v>
      </c>
      <c r="D67" s="1247"/>
      <c r="E67" s="1247"/>
      <c r="F67" s="1247"/>
      <c r="G67" s="1247"/>
      <c r="H67" s="91"/>
      <c r="I67" s="93"/>
      <c r="J67" s="106"/>
      <c r="K67" s="1248" t="str">
        <f>'CARGAR datos'!E10</f>
        <v>-</v>
      </c>
      <c r="L67" s="1248"/>
      <c r="M67" s="1248"/>
      <c r="N67" s="1248"/>
      <c r="O67" s="1248"/>
      <c r="P67" s="1248"/>
      <c r="Q67" s="1248"/>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305</v>
      </c>
      <c r="C68" s="96"/>
      <c r="D68" s="96"/>
      <c r="E68" s="1249">
        <f>'CARGAR datos'!Z25</f>
        <v>46204</v>
      </c>
      <c r="F68" s="1249"/>
      <c r="G68" s="1249"/>
      <c r="H68" s="1249"/>
      <c r="I68" s="97"/>
      <c r="J68" s="95"/>
      <c r="K68" s="119" t="s">
        <v>305</v>
      </c>
      <c r="L68" s="96"/>
      <c r="M68" s="96"/>
      <c r="N68" s="1249">
        <f>'CARGAR datos'!Z25</f>
        <v>46204</v>
      </c>
      <c r="O68" s="1249"/>
      <c r="P68" s="1249"/>
      <c r="Q68" s="1249"/>
      <c r="R68" s="97"/>
      <c r="S68" s="95"/>
      <c r="T68" s="119" t="s">
        <v>305</v>
      </c>
      <c r="U68" s="96"/>
      <c r="V68" s="96"/>
      <c r="W68" s="1246"/>
      <c r="X68" s="1246"/>
      <c r="Y68" s="1246"/>
      <c r="Z68" s="1246"/>
      <c r="AA68" s="97"/>
      <c r="AB68" s="95"/>
      <c r="AC68" s="119" t="s">
        <v>305</v>
      </c>
      <c r="AD68" s="96"/>
      <c r="AE68" s="96"/>
      <c r="AF68" s="1246"/>
      <c r="AG68" s="1246"/>
      <c r="AH68" s="1246"/>
      <c r="AI68" s="1246"/>
      <c r="AJ68" s="97"/>
    </row>
    <row r="70" spans="1:36" x14ac:dyDescent="0.25">
      <c r="AD70" s="1724" t="s">
        <v>504</v>
      </c>
      <c r="AE70" s="1724"/>
      <c r="AF70" s="1724"/>
      <c r="AG70" s="1724"/>
    </row>
    <row r="73" spans="1:36" ht="15.75" thickBot="1" x14ac:dyDescent="0.3"/>
    <row r="74" spans="1:36" x14ac:dyDescent="0.25">
      <c r="A74" s="925"/>
      <c r="B74" s="926"/>
      <c r="C74" s="926"/>
      <c r="D74" s="926"/>
      <c r="E74" s="926"/>
      <c r="F74" s="926"/>
      <c r="G74" s="926"/>
      <c r="H74" s="926"/>
      <c r="I74" s="927"/>
      <c r="J74" s="935" t="s">
        <v>503</v>
      </c>
      <c r="K74" s="936"/>
      <c r="L74" s="936"/>
      <c r="M74" s="936"/>
      <c r="N74" s="936"/>
      <c r="O74" s="936"/>
      <c r="P74" s="936"/>
      <c r="Q74" s="936"/>
      <c r="R74" s="936"/>
      <c r="S74" s="936"/>
      <c r="T74" s="936"/>
      <c r="U74" s="936"/>
      <c r="V74" s="936"/>
      <c r="W74" s="936"/>
      <c r="X74" s="936"/>
      <c r="Y74" s="936"/>
      <c r="Z74" s="936"/>
      <c r="AA74" s="936"/>
      <c r="AB74" s="936"/>
      <c r="AC74" s="936"/>
      <c r="AD74" s="936"/>
      <c r="AE74" s="936"/>
      <c r="AF74" s="936"/>
      <c r="AG74" s="936"/>
      <c r="AH74" s="936"/>
      <c r="AI74" s="936"/>
      <c r="AJ74" s="937"/>
    </row>
    <row r="75" spans="1:36" x14ac:dyDescent="0.25">
      <c r="A75" s="928"/>
      <c r="B75" s="929"/>
      <c r="C75" s="929"/>
      <c r="D75" s="929"/>
      <c r="E75" s="929"/>
      <c r="F75" s="929"/>
      <c r="G75" s="929"/>
      <c r="H75" s="929"/>
      <c r="I75" s="930"/>
      <c r="J75" s="938"/>
      <c r="K75" s="939"/>
      <c r="L75" s="939"/>
      <c r="M75" s="939"/>
      <c r="N75" s="939"/>
      <c r="O75" s="939"/>
      <c r="P75" s="939"/>
      <c r="Q75" s="939"/>
      <c r="R75" s="939"/>
      <c r="S75" s="939"/>
      <c r="T75" s="939"/>
      <c r="U75" s="939"/>
      <c r="V75" s="939"/>
      <c r="W75" s="939"/>
      <c r="X75" s="939"/>
      <c r="Y75" s="939"/>
      <c r="Z75" s="939"/>
      <c r="AA75" s="939"/>
      <c r="AB75" s="939"/>
      <c r="AC75" s="939"/>
      <c r="AD75" s="939"/>
      <c r="AE75" s="939"/>
      <c r="AF75" s="939"/>
      <c r="AG75" s="939"/>
      <c r="AH75" s="939"/>
      <c r="AI75" s="939"/>
      <c r="AJ75" s="940"/>
    </row>
    <row r="76" spans="1:36" x14ac:dyDescent="0.25">
      <c r="A76" s="928"/>
      <c r="B76" s="929"/>
      <c r="C76" s="929"/>
      <c r="D76" s="929"/>
      <c r="E76" s="929"/>
      <c r="F76" s="929"/>
      <c r="G76" s="929"/>
      <c r="H76" s="929"/>
      <c r="I76" s="930"/>
      <c r="J76" s="938"/>
      <c r="K76" s="939"/>
      <c r="L76" s="939"/>
      <c r="M76" s="939"/>
      <c r="N76" s="939"/>
      <c r="O76" s="939"/>
      <c r="P76" s="939"/>
      <c r="Q76" s="939"/>
      <c r="R76" s="939"/>
      <c r="S76" s="939"/>
      <c r="T76" s="939"/>
      <c r="U76" s="939"/>
      <c r="V76" s="939"/>
      <c r="W76" s="939"/>
      <c r="X76" s="939"/>
      <c r="Y76" s="939"/>
      <c r="Z76" s="939"/>
      <c r="AA76" s="939"/>
      <c r="AB76" s="939"/>
      <c r="AC76" s="939"/>
      <c r="AD76" s="939"/>
      <c r="AE76" s="939"/>
      <c r="AF76" s="939"/>
      <c r="AG76" s="939"/>
      <c r="AH76" s="939"/>
      <c r="AI76" s="939"/>
      <c r="AJ76" s="940"/>
    </row>
    <row r="77" spans="1:36" x14ac:dyDescent="0.25">
      <c r="A77" s="928"/>
      <c r="B77" s="929"/>
      <c r="C77" s="929"/>
      <c r="D77" s="929"/>
      <c r="E77" s="929"/>
      <c r="F77" s="929"/>
      <c r="G77" s="929"/>
      <c r="H77" s="929"/>
      <c r="I77" s="930"/>
      <c r="J77" s="1710" t="s">
        <v>493</v>
      </c>
      <c r="K77" s="1711"/>
      <c r="L77" s="1711"/>
      <c r="M77" s="1711"/>
      <c r="N77" s="1711"/>
      <c r="O77" s="1711"/>
      <c r="P77" s="1711"/>
      <c r="Q77" s="1711"/>
      <c r="R77" s="1711"/>
      <c r="S77" s="1711"/>
      <c r="T77" s="1711"/>
      <c r="U77" s="1711"/>
      <c r="V77" s="1711"/>
      <c r="W77" s="1711"/>
      <c r="X77" s="1711"/>
      <c r="Y77" s="1711"/>
      <c r="Z77" s="1711"/>
      <c r="AA77" s="1711"/>
      <c r="AB77" s="1711"/>
      <c r="AC77" s="1711"/>
      <c r="AD77" s="1711"/>
      <c r="AE77" s="1711"/>
      <c r="AF77" s="1711"/>
      <c r="AG77" s="1711"/>
      <c r="AH77" s="1711"/>
      <c r="AI77" s="1711"/>
      <c r="AJ77" s="1712"/>
    </row>
    <row r="78" spans="1:36" x14ac:dyDescent="0.25">
      <c r="A78" s="928"/>
      <c r="B78" s="929"/>
      <c r="C78" s="929"/>
      <c r="D78" s="929"/>
      <c r="E78" s="929"/>
      <c r="F78" s="929"/>
      <c r="G78" s="929"/>
      <c r="H78" s="929"/>
      <c r="I78" s="930"/>
      <c r="J78" s="1710"/>
      <c r="K78" s="1711"/>
      <c r="L78" s="1711"/>
      <c r="M78" s="1711"/>
      <c r="N78" s="1711"/>
      <c r="O78" s="1711"/>
      <c r="P78" s="1711"/>
      <c r="Q78" s="1711"/>
      <c r="R78" s="1711"/>
      <c r="S78" s="1711"/>
      <c r="T78" s="1711"/>
      <c r="U78" s="1711"/>
      <c r="V78" s="1711"/>
      <c r="W78" s="1711"/>
      <c r="X78" s="1711"/>
      <c r="Y78" s="1711"/>
      <c r="Z78" s="1711"/>
      <c r="AA78" s="1711"/>
      <c r="AB78" s="1711"/>
      <c r="AC78" s="1711"/>
      <c r="AD78" s="1711"/>
      <c r="AE78" s="1711"/>
      <c r="AF78" s="1711"/>
      <c r="AG78" s="1711"/>
      <c r="AH78" s="1711"/>
      <c r="AI78" s="1711"/>
      <c r="AJ78" s="1712"/>
    </row>
    <row r="79" spans="1:36" x14ac:dyDescent="0.25">
      <c r="A79" s="928"/>
      <c r="B79" s="929"/>
      <c r="C79" s="929"/>
      <c r="D79" s="929"/>
      <c r="E79" s="929"/>
      <c r="F79" s="929"/>
      <c r="G79" s="929"/>
      <c r="H79" s="929"/>
      <c r="I79" s="930"/>
      <c r="J79" s="1710"/>
      <c r="K79" s="1711"/>
      <c r="L79" s="1711"/>
      <c r="M79" s="1711"/>
      <c r="N79" s="1711"/>
      <c r="O79" s="1711"/>
      <c r="P79" s="1711"/>
      <c r="Q79" s="1711"/>
      <c r="R79" s="1711"/>
      <c r="S79" s="1711"/>
      <c r="T79" s="1711"/>
      <c r="U79" s="1711"/>
      <c r="V79" s="1711"/>
      <c r="W79" s="1711"/>
      <c r="X79" s="1711"/>
      <c r="Y79" s="1711"/>
      <c r="Z79" s="1711"/>
      <c r="AA79" s="1711"/>
      <c r="AB79" s="1711"/>
      <c r="AC79" s="1711"/>
      <c r="AD79" s="1711"/>
      <c r="AE79" s="1711"/>
      <c r="AF79" s="1711"/>
      <c r="AG79" s="1711"/>
      <c r="AH79" s="1711"/>
      <c r="AI79" s="1711"/>
      <c r="AJ79" s="1712"/>
    </row>
    <row r="80" spans="1:36" x14ac:dyDescent="0.25">
      <c r="A80" s="928"/>
      <c r="B80" s="929"/>
      <c r="C80" s="929"/>
      <c r="D80" s="929"/>
      <c r="E80" s="929"/>
      <c r="F80" s="929"/>
      <c r="G80" s="929"/>
      <c r="H80" s="929"/>
      <c r="I80" s="930"/>
      <c r="J80" s="1710"/>
      <c r="K80" s="1711"/>
      <c r="L80" s="1711"/>
      <c r="M80" s="1711"/>
      <c r="N80" s="1711"/>
      <c r="O80" s="1711"/>
      <c r="P80" s="1711"/>
      <c r="Q80" s="1711"/>
      <c r="R80" s="1711"/>
      <c r="S80" s="1711"/>
      <c r="T80" s="1711"/>
      <c r="U80" s="1711"/>
      <c r="V80" s="1711"/>
      <c r="W80" s="1711"/>
      <c r="X80" s="1711"/>
      <c r="Y80" s="1711"/>
      <c r="Z80" s="1711"/>
      <c r="AA80" s="1711"/>
      <c r="AB80" s="1711"/>
      <c r="AC80" s="1711"/>
      <c r="AD80" s="1711"/>
      <c r="AE80" s="1711"/>
      <c r="AF80" s="1711"/>
      <c r="AG80" s="1711"/>
      <c r="AH80" s="1711"/>
      <c r="AI80" s="1711"/>
      <c r="AJ80" s="1712"/>
    </row>
    <row r="81" spans="1:36" ht="15.75" thickBot="1" x14ac:dyDescent="0.3">
      <c r="A81" s="928"/>
      <c r="B81" s="929"/>
      <c r="C81" s="929"/>
      <c r="D81" s="929"/>
      <c r="E81" s="929"/>
      <c r="F81" s="929"/>
      <c r="G81" s="929"/>
      <c r="H81" s="929"/>
      <c r="I81" s="930"/>
      <c r="J81" s="1713"/>
      <c r="K81" s="1714"/>
      <c r="L81" s="1714"/>
      <c r="M81" s="1714"/>
      <c r="N81" s="1714"/>
      <c r="O81" s="1714"/>
      <c r="P81" s="1714"/>
      <c r="Q81" s="1714"/>
      <c r="R81" s="1714"/>
      <c r="S81" s="1714"/>
      <c r="T81" s="1714"/>
      <c r="U81" s="1714"/>
      <c r="V81" s="1714"/>
      <c r="W81" s="1714"/>
      <c r="X81" s="1714"/>
      <c r="Y81" s="1714"/>
      <c r="Z81" s="1714"/>
      <c r="AA81" s="1714"/>
      <c r="AB81" s="1714"/>
      <c r="AC81" s="1714"/>
      <c r="AD81" s="1714"/>
      <c r="AE81" s="1714"/>
      <c r="AF81" s="1714"/>
      <c r="AG81" s="1714"/>
      <c r="AH81" s="1714"/>
      <c r="AI81" s="1714"/>
      <c r="AJ81" s="1715"/>
    </row>
    <row r="82" spans="1:36" x14ac:dyDescent="0.25">
      <c r="A82" s="85"/>
      <c r="B82" s="86"/>
      <c r="C82" s="86"/>
      <c r="D82" s="86"/>
      <c r="E82" s="86"/>
      <c r="F82" s="86"/>
      <c r="G82" s="86"/>
      <c r="H82" s="86"/>
      <c r="I82" s="86"/>
      <c r="J82" s="304"/>
      <c r="K82" s="279"/>
      <c r="L82" s="279"/>
      <c r="M82" s="279"/>
      <c r="N82" s="279"/>
      <c r="O82" s="279"/>
      <c r="P82" s="279"/>
      <c r="Q82" s="279"/>
      <c r="R82" s="279"/>
      <c r="S82" s="279"/>
      <c r="T82" s="279"/>
      <c r="U82" s="279"/>
      <c r="V82" s="279"/>
      <c r="W82" s="279"/>
      <c r="X82" s="279"/>
      <c r="Y82" s="279"/>
      <c r="Z82" s="279"/>
      <c r="AA82" s="279"/>
      <c r="AB82" s="279"/>
      <c r="AC82" s="279"/>
      <c r="AD82" s="279"/>
      <c r="AE82" s="279"/>
      <c r="AF82" s="279"/>
      <c r="AG82" s="279"/>
      <c r="AH82" s="279"/>
      <c r="AI82" s="279"/>
      <c r="AJ82" s="280"/>
    </row>
    <row r="83" spans="1:36" x14ac:dyDescent="0.25">
      <c r="A83" s="92"/>
      <c r="B83" s="1229" t="s">
        <v>367</v>
      </c>
      <c r="C83" s="1229"/>
      <c r="D83" s="1229"/>
      <c r="E83" s="1229"/>
      <c r="F83" s="1229"/>
      <c r="G83" s="1229"/>
      <c r="H83" s="1725" t="str">
        <f>'CARGAR datos'!E8</f>
        <v>-</v>
      </c>
      <c r="I83" s="1232"/>
      <c r="J83" s="1232"/>
      <c r="K83" s="1232"/>
      <c r="L83" s="1232"/>
      <c r="M83" s="1232"/>
      <c r="N83" s="1232"/>
      <c r="O83" s="1232"/>
      <c r="P83" s="1232"/>
      <c r="Q83" s="1232"/>
      <c r="R83" s="1232"/>
      <c r="S83" s="1232"/>
      <c r="T83" s="1232"/>
      <c r="U83" s="1232"/>
      <c r="V83" s="1232"/>
      <c r="W83" s="1232"/>
      <c r="X83" s="1232"/>
      <c r="Y83" s="1232"/>
      <c r="Z83" s="1232"/>
      <c r="AA83" s="1232"/>
      <c r="AB83" s="1232"/>
      <c r="AC83" s="1232"/>
      <c r="AD83" s="1232"/>
      <c r="AE83" s="1232"/>
      <c r="AF83" s="1232"/>
      <c r="AG83" s="1232"/>
      <c r="AH83" s="1232"/>
      <c r="AI83" s="1232"/>
      <c r="AJ83" s="1723"/>
    </row>
    <row r="84" spans="1:36" x14ac:dyDescent="0.25">
      <c r="A84" s="92"/>
      <c r="B84" s="1229" t="s">
        <v>485</v>
      </c>
      <c r="C84" s="1229"/>
      <c r="D84" s="1229"/>
      <c r="E84" s="1229"/>
      <c r="F84" s="1232" t="str">
        <f>'CARGAR datos'!E30</f>
        <v>-</v>
      </c>
      <c r="G84" s="1232"/>
      <c r="H84" s="1232"/>
      <c r="I84" s="1232"/>
      <c r="J84" s="1232"/>
      <c r="K84" s="1232"/>
      <c r="L84" s="1232"/>
      <c r="M84" s="1232"/>
      <c r="N84" s="1232"/>
      <c r="O84" s="1232"/>
      <c r="P84" s="1232"/>
      <c r="Q84" s="1232"/>
      <c r="R84" s="1232"/>
      <c r="S84" s="1232"/>
      <c r="T84" s="1232"/>
      <c r="U84" s="1232"/>
      <c r="V84" s="1232"/>
      <c r="W84" s="1232"/>
      <c r="X84" s="1232"/>
      <c r="Y84" s="1232"/>
      <c r="Z84" s="1232"/>
      <c r="AA84" s="1232"/>
      <c r="AB84" s="1232"/>
      <c r="AC84" s="1232"/>
      <c r="AD84" s="1232"/>
      <c r="AE84" s="1232"/>
      <c r="AF84" s="1232"/>
      <c r="AG84" s="98" t="s">
        <v>164</v>
      </c>
      <c r="AH84" s="1232" t="str">
        <f>'CARGAR datos'!I30</f>
        <v>-</v>
      </c>
      <c r="AI84" s="1232"/>
      <c r="AJ84" s="1723"/>
    </row>
    <row r="85" spans="1:36" x14ac:dyDescent="0.25">
      <c r="A85" s="92"/>
      <c r="B85" s="1229" t="s">
        <v>486</v>
      </c>
      <c r="C85" s="1229"/>
      <c r="D85" s="1229"/>
      <c r="E85" s="1229"/>
      <c r="F85" s="1229"/>
      <c r="G85" s="1229"/>
      <c r="H85" s="1229"/>
      <c r="I85" s="1229"/>
      <c r="J85" s="1229"/>
      <c r="K85" s="1229"/>
      <c r="L85" s="1229" t="s">
        <v>487</v>
      </c>
      <c r="M85" s="1229"/>
      <c r="N85" s="929" t="str">
        <f>'CARGAR datos'!F32</f>
        <v>-</v>
      </c>
      <c r="O85" s="929"/>
      <c r="P85" s="1229" t="s">
        <v>488</v>
      </c>
      <c r="Q85" s="1229"/>
      <c r="R85" s="1229"/>
      <c r="S85" s="929" t="str">
        <f>'CARGAR datos'!H32</f>
        <v>-</v>
      </c>
      <c r="T85" s="929"/>
      <c r="U85" s="1229" t="s">
        <v>489</v>
      </c>
      <c r="V85" s="1229"/>
      <c r="W85" s="929" t="str">
        <f>'CARGAR datos'!J32</f>
        <v>-</v>
      </c>
      <c r="X85" s="929"/>
      <c r="Y85" s="929"/>
      <c r="Z85" s="1229" t="s">
        <v>490</v>
      </c>
      <c r="AA85" s="1229"/>
      <c r="AB85" s="929" t="str">
        <f>'CARGAR datos'!L32</f>
        <v>-</v>
      </c>
      <c r="AC85" s="929"/>
      <c r="AD85" s="1229" t="s">
        <v>491</v>
      </c>
      <c r="AE85" s="1229"/>
      <c r="AF85" s="929" t="str">
        <f>'CARGAR datos'!O32</f>
        <v>-</v>
      </c>
      <c r="AG85" s="929"/>
      <c r="AH85" s="929"/>
      <c r="AI85" s="929"/>
      <c r="AJ85" s="930"/>
    </row>
    <row r="86" spans="1:36" x14ac:dyDescent="0.25">
      <c r="A86" s="92"/>
      <c r="B86" s="1229" t="s">
        <v>443</v>
      </c>
      <c r="C86" s="1229"/>
      <c r="D86" s="1229"/>
      <c r="E86" s="1229"/>
      <c r="F86" s="1229"/>
      <c r="G86" s="1232" t="str">
        <f>'CARGAR datos'!E31</f>
        <v>BAHIA BLANCA</v>
      </c>
      <c r="H86" s="1232"/>
      <c r="I86" s="1232"/>
      <c r="J86" s="1232"/>
      <c r="K86" s="1232"/>
      <c r="L86" s="1232"/>
      <c r="M86" s="1232"/>
      <c r="N86" s="1232"/>
      <c r="O86" s="1232"/>
      <c r="P86" s="1232"/>
      <c r="Q86" s="1232"/>
      <c r="R86" s="98"/>
      <c r="S86" s="98"/>
      <c r="T86" s="91"/>
      <c r="U86" s="91"/>
      <c r="V86" s="91"/>
      <c r="W86" s="98"/>
      <c r="X86" s="98"/>
      <c r="Y86" s="98"/>
      <c r="Z86" s="98"/>
      <c r="AA86" s="98"/>
      <c r="AB86" s="98"/>
      <c r="AC86" s="98"/>
      <c r="AD86" s="91"/>
      <c r="AE86" s="91"/>
      <c r="AF86" s="91"/>
      <c r="AG86" s="91"/>
      <c r="AH86" s="91"/>
      <c r="AI86" s="91"/>
      <c r="AJ86" s="93"/>
    </row>
    <row r="87" spans="1:36" x14ac:dyDescent="0.25">
      <c r="A87" s="92"/>
      <c r="B87" s="1229" t="s">
        <v>492</v>
      </c>
      <c r="C87" s="1229"/>
      <c r="D87" s="1229"/>
      <c r="E87" s="1229"/>
      <c r="F87" s="1229"/>
      <c r="G87" s="1229"/>
      <c r="H87" s="1232" t="str">
        <f>'CARGAR datos'!E19</f>
        <v>-</v>
      </c>
      <c r="I87" s="1232"/>
      <c r="J87" s="1232"/>
      <c r="K87" s="1232"/>
      <c r="L87" s="1232"/>
      <c r="M87" s="1232"/>
      <c r="N87" s="1232"/>
      <c r="O87" s="1232"/>
      <c r="P87" s="1232"/>
      <c r="Q87" s="1232"/>
      <c r="R87" s="1232"/>
      <c r="S87" s="1232"/>
      <c r="T87" s="1232"/>
      <c r="U87" s="1232"/>
      <c r="V87" s="1232"/>
      <c r="W87" s="91"/>
      <c r="X87" s="91"/>
      <c r="Y87" s="91"/>
      <c r="Z87" s="91"/>
      <c r="AA87" s="91"/>
      <c r="AB87" s="91"/>
      <c r="AC87" s="91"/>
      <c r="AD87" s="91"/>
      <c r="AE87" s="91"/>
      <c r="AF87" s="91"/>
      <c r="AG87" s="91"/>
      <c r="AH87" s="91"/>
      <c r="AI87" s="91"/>
      <c r="AJ87" s="93"/>
    </row>
    <row r="88" spans="1:36" x14ac:dyDescent="0.25">
      <c r="A88" s="92"/>
      <c r="B88" s="1229" t="s">
        <v>250</v>
      </c>
      <c r="C88" s="1229"/>
      <c r="D88" s="1229"/>
      <c r="E88" s="1229"/>
      <c r="F88" s="1229"/>
      <c r="G88" s="1232" t="str">
        <f>'CARGAR datos'!E25</f>
        <v>-</v>
      </c>
      <c r="H88" s="1232"/>
      <c r="I88" s="1232"/>
      <c r="J88" s="1232"/>
      <c r="K88" s="1232"/>
      <c r="L88" s="1232"/>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85"/>
      <c r="B90" s="86"/>
      <c r="C90" s="86"/>
      <c r="D90" s="103"/>
      <c r="E90" s="103"/>
      <c r="F90" s="103"/>
      <c r="G90" s="86"/>
      <c r="H90" s="86"/>
      <c r="I90" s="86"/>
      <c r="J90" s="86"/>
      <c r="K90" s="86"/>
      <c r="L90" s="86"/>
      <c r="M90" s="86"/>
      <c r="N90" s="86"/>
      <c r="O90" s="103"/>
      <c r="P90" s="103"/>
      <c r="Q90" s="103"/>
      <c r="R90" s="103"/>
      <c r="S90" s="103"/>
      <c r="T90" s="103"/>
      <c r="U90" s="103"/>
      <c r="V90" s="103"/>
      <c r="W90" s="103"/>
      <c r="X90" s="103"/>
      <c r="Y90" s="103"/>
      <c r="Z90" s="103"/>
      <c r="AA90" s="103"/>
      <c r="AB90" s="103"/>
      <c r="AC90" s="86"/>
      <c r="AD90" s="103"/>
      <c r="AE90" s="103"/>
      <c r="AF90" s="103"/>
      <c r="AG90" s="86"/>
      <c r="AH90" s="86"/>
      <c r="AI90" s="103"/>
      <c r="AJ90" s="305"/>
    </row>
    <row r="91" spans="1:36" x14ac:dyDescent="0.25">
      <c r="A91" s="1716" t="s">
        <v>505</v>
      </c>
      <c r="B91" s="1717"/>
      <c r="C91" s="1717"/>
      <c r="D91" s="1717"/>
      <c r="E91" s="1717"/>
      <c r="F91" s="1717"/>
      <c r="G91" s="1717"/>
      <c r="H91" s="1717"/>
      <c r="I91" s="1717"/>
      <c r="J91" s="1717"/>
      <c r="K91" s="1717"/>
      <c r="L91" s="1717"/>
      <c r="M91" s="1717"/>
      <c r="N91" s="1717"/>
      <c r="O91" s="1717"/>
      <c r="P91" s="1717"/>
      <c r="Q91" s="91"/>
      <c r="R91" s="91"/>
      <c r="S91" s="91"/>
      <c r="T91" s="91"/>
      <c r="U91" s="91"/>
      <c r="V91" s="91"/>
      <c r="W91" s="91"/>
      <c r="X91" s="91"/>
      <c r="Y91" s="91"/>
      <c r="Z91" s="91"/>
      <c r="AA91" s="91"/>
      <c r="AB91" s="91"/>
      <c r="AC91" s="91"/>
      <c r="AD91" s="91"/>
      <c r="AE91" s="91"/>
      <c r="AF91" s="91"/>
      <c r="AG91" s="91"/>
      <c r="AH91" s="91"/>
      <c r="AI91" s="91"/>
      <c r="AJ91" s="93"/>
    </row>
    <row r="92" spans="1:36" x14ac:dyDescent="0.25">
      <c r="A92" s="1720"/>
      <c r="B92" s="1721"/>
      <c r="C92" s="1721"/>
      <c r="D92" s="1721"/>
      <c r="E92" s="1721"/>
      <c r="F92" s="1721"/>
      <c r="G92" s="1721"/>
      <c r="H92" s="1721"/>
      <c r="I92" s="1721"/>
      <c r="J92" s="1721"/>
      <c r="K92" s="1721"/>
      <c r="L92" s="1721"/>
      <c r="M92" s="1721"/>
      <c r="N92" s="1721"/>
      <c r="O92" s="1721"/>
      <c r="P92" s="1721"/>
      <c r="Q92" s="1721"/>
      <c r="R92" s="1721"/>
      <c r="S92" s="1721"/>
      <c r="T92" s="1721"/>
      <c r="U92" s="1721"/>
      <c r="V92" s="1721"/>
      <c r="W92" s="1721"/>
      <c r="X92" s="1721"/>
      <c r="Y92" s="1721"/>
      <c r="Z92" s="1721"/>
      <c r="AA92" s="1721"/>
      <c r="AB92" s="1721"/>
      <c r="AC92" s="1721"/>
      <c r="AD92" s="1721"/>
      <c r="AE92" s="1721"/>
      <c r="AF92" s="1721"/>
      <c r="AG92" s="1721"/>
      <c r="AH92" s="1721"/>
      <c r="AI92" s="1721"/>
      <c r="AJ92" s="1722"/>
    </row>
    <row r="93" spans="1:36" x14ac:dyDescent="0.25">
      <c r="A93" s="1720"/>
      <c r="B93" s="1721"/>
      <c r="C93" s="1721"/>
      <c r="D93" s="1721"/>
      <c r="E93" s="1721"/>
      <c r="F93" s="1721"/>
      <c r="G93" s="1721"/>
      <c r="H93" s="1721"/>
      <c r="I93" s="1721"/>
      <c r="J93" s="1721"/>
      <c r="K93" s="1721"/>
      <c r="L93" s="1721"/>
      <c r="M93" s="1721"/>
      <c r="N93" s="1721"/>
      <c r="O93" s="1721"/>
      <c r="P93" s="1721"/>
      <c r="Q93" s="1721"/>
      <c r="R93" s="1721"/>
      <c r="S93" s="1721"/>
      <c r="T93" s="1721"/>
      <c r="U93" s="1721"/>
      <c r="V93" s="1721"/>
      <c r="W93" s="1721"/>
      <c r="X93" s="1721"/>
      <c r="Y93" s="1721"/>
      <c r="Z93" s="1721"/>
      <c r="AA93" s="1721"/>
      <c r="AB93" s="1721"/>
      <c r="AC93" s="1721"/>
      <c r="AD93" s="1721"/>
      <c r="AE93" s="1721"/>
      <c r="AF93" s="1721"/>
      <c r="AG93" s="1721"/>
      <c r="AH93" s="1721"/>
      <c r="AI93" s="1721"/>
      <c r="AJ93" s="1722"/>
    </row>
    <row r="94" spans="1:36" x14ac:dyDescent="0.25">
      <c r="A94" s="1720"/>
      <c r="B94" s="1721"/>
      <c r="C94" s="1721"/>
      <c r="D94" s="1721"/>
      <c r="E94" s="1721"/>
      <c r="F94" s="1721"/>
      <c r="G94" s="1721"/>
      <c r="H94" s="1721"/>
      <c r="I94" s="1721"/>
      <c r="J94" s="1721"/>
      <c r="K94" s="1721"/>
      <c r="L94" s="1721"/>
      <c r="M94" s="1721"/>
      <c r="N94" s="1721"/>
      <c r="O94" s="1721"/>
      <c r="P94" s="1721"/>
      <c r="Q94" s="1721"/>
      <c r="R94" s="1721"/>
      <c r="S94" s="1721"/>
      <c r="T94" s="1721"/>
      <c r="U94" s="1721"/>
      <c r="V94" s="1721"/>
      <c r="W94" s="1721"/>
      <c r="X94" s="1721"/>
      <c r="Y94" s="1721"/>
      <c r="Z94" s="1721"/>
      <c r="AA94" s="1721"/>
      <c r="AB94" s="1721"/>
      <c r="AC94" s="1721"/>
      <c r="AD94" s="1721"/>
      <c r="AE94" s="1721"/>
      <c r="AF94" s="1721"/>
      <c r="AG94" s="1721"/>
      <c r="AH94" s="1721"/>
      <c r="AI94" s="1721"/>
      <c r="AJ94" s="1722"/>
    </row>
    <row r="95" spans="1:36" x14ac:dyDescent="0.25">
      <c r="A95" s="1720"/>
      <c r="B95" s="1721"/>
      <c r="C95" s="1721"/>
      <c r="D95" s="1721"/>
      <c r="E95" s="1721"/>
      <c r="F95" s="1721"/>
      <c r="G95" s="1721"/>
      <c r="H95" s="1721"/>
      <c r="I95" s="1721"/>
      <c r="J95" s="1721"/>
      <c r="K95" s="1721"/>
      <c r="L95" s="1721"/>
      <c r="M95" s="1721"/>
      <c r="N95" s="1721"/>
      <c r="O95" s="1721"/>
      <c r="P95" s="1721"/>
      <c r="Q95" s="1721"/>
      <c r="R95" s="1721"/>
      <c r="S95" s="1721"/>
      <c r="T95" s="1721"/>
      <c r="U95" s="1721"/>
      <c r="V95" s="1721"/>
      <c r="W95" s="1721"/>
      <c r="X95" s="1721"/>
      <c r="Y95" s="1721"/>
      <c r="Z95" s="1721"/>
      <c r="AA95" s="1721"/>
      <c r="AB95" s="1721"/>
      <c r="AC95" s="1721"/>
      <c r="AD95" s="1721"/>
      <c r="AE95" s="1721"/>
      <c r="AF95" s="1721"/>
      <c r="AG95" s="1721"/>
      <c r="AH95" s="1721"/>
      <c r="AI95" s="1721"/>
      <c r="AJ95" s="1722"/>
    </row>
    <row r="96" spans="1:36" x14ac:dyDescent="0.25">
      <c r="A96" s="1720"/>
      <c r="B96" s="1721"/>
      <c r="C96" s="1721"/>
      <c r="D96" s="1721"/>
      <c r="E96" s="1721"/>
      <c r="F96" s="1721"/>
      <c r="G96" s="1721"/>
      <c r="H96" s="1721"/>
      <c r="I96" s="1721"/>
      <c r="J96" s="1721"/>
      <c r="K96" s="1721"/>
      <c r="L96" s="1721"/>
      <c r="M96" s="1721"/>
      <c r="N96" s="1721"/>
      <c r="O96" s="1721"/>
      <c r="P96" s="1721"/>
      <c r="Q96" s="1721"/>
      <c r="R96" s="1721"/>
      <c r="S96" s="1721"/>
      <c r="T96" s="1721"/>
      <c r="U96" s="1721"/>
      <c r="V96" s="1721"/>
      <c r="W96" s="1721"/>
      <c r="X96" s="1721"/>
      <c r="Y96" s="1721"/>
      <c r="Z96" s="1721"/>
      <c r="AA96" s="1721"/>
      <c r="AB96" s="1721"/>
      <c r="AC96" s="1721"/>
      <c r="AD96" s="1721"/>
      <c r="AE96" s="1721"/>
      <c r="AF96" s="1721"/>
      <c r="AG96" s="1721"/>
      <c r="AH96" s="1721"/>
      <c r="AI96" s="1721"/>
      <c r="AJ96" s="1722"/>
    </row>
    <row r="97" spans="1:36" x14ac:dyDescent="0.25">
      <c r="A97" s="1720"/>
      <c r="B97" s="1721"/>
      <c r="C97" s="1721"/>
      <c r="D97" s="1721"/>
      <c r="E97" s="1721"/>
      <c r="F97" s="1721"/>
      <c r="G97" s="1721"/>
      <c r="H97" s="1721"/>
      <c r="I97" s="1721"/>
      <c r="J97" s="1721"/>
      <c r="K97" s="1721"/>
      <c r="L97" s="1721"/>
      <c r="M97" s="1721"/>
      <c r="N97" s="1721"/>
      <c r="O97" s="1721"/>
      <c r="P97" s="1721"/>
      <c r="Q97" s="1721"/>
      <c r="R97" s="1721"/>
      <c r="S97" s="1721"/>
      <c r="T97" s="1721"/>
      <c r="U97" s="1721"/>
      <c r="V97" s="1721"/>
      <c r="W97" s="1721"/>
      <c r="X97" s="1721"/>
      <c r="Y97" s="1721"/>
      <c r="Z97" s="1721"/>
      <c r="AA97" s="1721"/>
      <c r="AB97" s="1721"/>
      <c r="AC97" s="1721"/>
      <c r="AD97" s="1721"/>
      <c r="AE97" s="1721"/>
      <c r="AF97" s="1721"/>
      <c r="AG97" s="1721"/>
      <c r="AH97" s="1721"/>
      <c r="AI97" s="1721"/>
      <c r="AJ97" s="1722"/>
    </row>
    <row r="98" spans="1:36" x14ac:dyDescent="0.25">
      <c r="A98" s="1720"/>
      <c r="B98" s="1721"/>
      <c r="C98" s="1721"/>
      <c r="D98" s="1721"/>
      <c r="E98" s="1721"/>
      <c r="F98" s="1721"/>
      <c r="G98" s="1721"/>
      <c r="H98" s="1721"/>
      <c r="I98" s="1721"/>
      <c r="J98" s="1721"/>
      <c r="K98" s="1721"/>
      <c r="L98" s="1721"/>
      <c r="M98" s="1721"/>
      <c r="N98" s="1721"/>
      <c r="O98" s="1721"/>
      <c r="P98" s="1721"/>
      <c r="Q98" s="1721"/>
      <c r="R98" s="1721"/>
      <c r="S98" s="1721"/>
      <c r="T98" s="1721"/>
      <c r="U98" s="1721"/>
      <c r="V98" s="1721"/>
      <c r="W98" s="1721"/>
      <c r="X98" s="1721"/>
      <c r="Y98" s="1721"/>
      <c r="Z98" s="1721"/>
      <c r="AA98" s="1721"/>
      <c r="AB98" s="1721"/>
      <c r="AC98" s="1721"/>
      <c r="AD98" s="1721"/>
      <c r="AE98" s="1721"/>
      <c r="AF98" s="1721"/>
      <c r="AG98" s="1721"/>
      <c r="AH98" s="1721"/>
      <c r="AI98" s="1721"/>
      <c r="AJ98" s="1722"/>
    </row>
    <row r="99" spans="1:36" x14ac:dyDescent="0.25">
      <c r="A99" s="1720"/>
      <c r="B99" s="1721"/>
      <c r="C99" s="1721"/>
      <c r="D99" s="1721"/>
      <c r="E99" s="1721"/>
      <c r="F99" s="1721"/>
      <c r="G99" s="1721"/>
      <c r="H99" s="1721"/>
      <c r="I99" s="1721"/>
      <c r="J99" s="1721"/>
      <c r="K99" s="1721"/>
      <c r="L99" s="1721"/>
      <c r="M99" s="1721"/>
      <c r="N99" s="1721"/>
      <c r="O99" s="1721"/>
      <c r="P99" s="1721"/>
      <c r="Q99" s="1721"/>
      <c r="R99" s="1721"/>
      <c r="S99" s="1721"/>
      <c r="T99" s="1721"/>
      <c r="U99" s="1721"/>
      <c r="V99" s="1721"/>
      <c r="W99" s="1721"/>
      <c r="X99" s="1721"/>
      <c r="Y99" s="1721"/>
      <c r="Z99" s="1721"/>
      <c r="AA99" s="1721"/>
      <c r="AB99" s="1721"/>
      <c r="AC99" s="1721"/>
      <c r="AD99" s="1721"/>
      <c r="AE99" s="1721"/>
      <c r="AF99" s="1721"/>
      <c r="AG99" s="1721"/>
      <c r="AH99" s="1721"/>
      <c r="AI99" s="1721"/>
      <c r="AJ99" s="1722"/>
    </row>
    <row r="100" spans="1:36" x14ac:dyDescent="0.25">
      <c r="A100" s="1720"/>
      <c r="B100" s="1721"/>
      <c r="C100" s="1721"/>
      <c r="D100" s="1721"/>
      <c r="E100" s="1721"/>
      <c r="F100" s="1721"/>
      <c r="G100" s="1721"/>
      <c r="H100" s="1721"/>
      <c r="I100" s="1721"/>
      <c r="J100" s="1721"/>
      <c r="K100" s="1721"/>
      <c r="L100" s="1721"/>
      <c r="M100" s="1721"/>
      <c r="N100" s="1721"/>
      <c r="O100" s="1721"/>
      <c r="P100" s="1721"/>
      <c r="Q100" s="1721"/>
      <c r="R100" s="1721"/>
      <c r="S100" s="1721"/>
      <c r="T100" s="1721"/>
      <c r="U100" s="1721"/>
      <c r="V100" s="1721"/>
      <c r="W100" s="1721"/>
      <c r="X100" s="1721"/>
      <c r="Y100" s="1721"/>
      <c r="Z100" s="1721"/>
      <c r="AA100" s="1721"/>
      <c r="AB100" s="1721"/>
      <c r="AC100" s="1721"/>
      <c r="AD100" s="1721"/>
      <c r="AE100" s="1721"/>
      <c r="AF100" s="1721"/>
      <c r="AG100" s="1721"/>
      <c r="AH100" s="1721"/>
      <c r="AI100" s="1721"/>
      <c r="AJ100" s="1722"/>
    </row>
    <row r="101" spans="1:36" x14ac:dyDescent="0.25">
      <c r="A101" s="1720"/>
      <c r="B101" s="1721"/>
      <c r="C101" s="1721"/>
      <c r="D101" s="1721"/>
      <c r="E101" s="1721"/>
      <c r="F101" s="1721"/>
      <c r="G101" s="1721"/>
      <c r="H101" s="1721"/>
      <c r="I101" s="1721"/>
      <c r="J101" s="1721"/>
      <c r="K101" s="1721"/>
      <c r="L101" s="1721"/>
      <c r="M101" s="1721"/>
      <c r="N101" s="1721"/>
      <c r="O101" s="1721"/>
      <c r="P101" s="1721"/>
      <c r="Q101" s="1721"/>
      <c r="R101" s="1721"/>
      <c r="S101" s="1721"/>
      <c r="T101" s="1721"/>
      <c r="U101" s="1721"/>
      <c r="V101" s="1721"/>
      <c r="W101" s="1721"/>
      <c r="X101" s="1721"/>
      <c r="Y101" s="1721"/>
      <c r="Z101" s="1721"/>
      <c r="AA101" s="1721"/>
      <c r="AB101" s="1721"/>
      <c r="AC101" s="1721"/>
      <c r="AD101" s="1721"/>
      <c r="AE101" s="1721"/>
      <c r="AF101" s="1721"/>
      <c r="AG101" s="1721"/>
      <c r="AH101" s="1721"/>
      <c r="AI101" s="1721"/>
      <c r="AJ101" s="1722"/>
    </row>
    <row r="102" spans="1:36" x14ac:dyDescent="0.25">
      <c r="A102" s="1720"/>
      <c r="B102" s="1721"/>
      <c r="C102" s="1721"/>
      <c r="D102" s="1721"/>
      <c r="E102" s="1721"/>
      <c r="F102" s="1721"/>
      <c r="G102" s="1721"/>
      <c r="H102" s="1721"/>
      <c r="I102" s="1721"/>
      <c r="J102" s="1721"/>
      <c r="K102" s="1721"/>
      <c r="L102" s="1721"/>
      <c r="M102" s="1721"/>
      <c r="N102" s="1721"/>
      <c r="O102" s="1721"/>
      <c r="P102" s="1721"/>
      <c r="Q102" s="1721"/>
      <c r="R102" s="1721"/>
      <c r="S102" s="1721"/>
      <c r="T102" s="1721"/>
      <c r="U102" s="1721"/>
      <c r="V102" s="1721"/>
      <c r="W102" s="1721"/>
      <c r="X102" s="1721"/>
      <c r="Y102" s="1721"/>
      <c r="Z102" s="1721"/>
      <c r="AA102" s="1721"/>
      <c r="AB102" s="1721"/>
      <c r="AC102" s="1721"/>
      <c r="AD102" s="1721"/>
      <c r="AE102" s="1721"/>
      <c r="AF102" s="1721"/>
      <c r="AG102" s="1721"/>
      <c r="AH102" s="1721"/>
      <c r="AI102" s="1721"/>
      <c r="AJ102" s="1722"/>
    </row>
    <row r="103" spans="1:36" x14ac:dyDescent="0.25">
      <c r="A103" s="1720"/>
      <c r="B103" s="1721"/>
      <c r="C103" s="1721"/>
      <c r="D103" s="1721"/>
      <c r="E103" s="1721"/>
      <c r="F103" s="1721"/>
      <c r="G103" s="1721"/>
      <c r="H103" s="1721"/>
      <c r="I103" s="1721"/>
      <c r="J103" s="1721"/>
      <c r="K103" s="1721"/>
      <c r="L103" s="1721"/>
      <c r="M103" s="1721"/>
      <c r="N103" s="1721"/>
      <c r="O103" s="1721"/>
      <c r="P103" s="1721"/>
      <c r="Q103" s="1721"/>
      <c r="R103" s="1721"/>
      <c r="S103" s="1721"/>
      <c r="T103" s="1721"/>
      <c r="U103" s="1721"/>
      <c r="V103" s="1721"/>
      <c r="W103" s="1721"/>
      <c r="X103" s="1721"/>
      <c r="Y103" s="1721"/>
      <c r="Z103" s="1721"/>
      <c r="AA103" s="1721"/>
      <c r="AB103" s="1721"/>
      <c r="AC103" s="1721"/>
      <c r="AD103" s="1721"/>
      <c r="AE103" s="1721"/>
      <c r="AF103" s="1721"/>
      <c r="AG103" s="1721"/>
      <c r="AH103" s="1721"/>
      <c r="AI103" s="1721"/>
      <c r="AJ103" s="1722"/>
    </row>
    <row r="104" spans="1:36" x14ac:dyDescent="0.25">
      <c r="A104" s="1720"/>
      <c r="B104" s="1721"/>
      <c r="C104" s="1721"/>
      <c r="D104" s="1721"/>
      <c r="E104" s="1721"/>
      <c r="F104" s="1721"/>
      <c r="G104" s="1721"/>
      <c r="H104" s="1721"/>
      <c r="I104" s="1721"/>
      <c r="J104" s="1721"/>
      <c r="K104" s="1721"/>
      <c r="L104" s="1721"/>
      <c r="M104" s="1721"/>
      <c r="N104" s="1721"/>
      <c r="O104" s="1721"/>
      <c r="P104" s="1721"/>
      <c r="Q104" s="1721"/>
      <c r="R104" s="1721"/>
      <c r="S104" s="1721"/>
      <c r="T104" s="1721"/>
      <c r="U104" s="1721"/>
      <c r="V104" s="1721"/>
      <c r="W104" s="1721"/>
      <c r="X104" s="1721"/>
      <c r="Y104" s="1721"/>
      <c r="Z104" s="1721"/>
      <c r="AA104" s="1721"/>
      <c r="AB104" s="1721"/>
      <c r="AC104" s="1721"/>
      <c r="AD104" s="1721"/>
      <c r="AE104" s="1721"/>
      <c r="AF104" s="1721"/>
      <c r="AG104" s="1721"/>
      <c r="AH104" s="1721"/>
      <c r="AI104" s="1721"/>
      <c r="AJ104" s="1722"/>
    </row>
    <row r="105" spans="1:36" x14ac:dyDescent="0.25">
      <c r="A105" s="1720"/>
      <c r="B105" s="1721"/>
      <c r="C105" s="1721"/>
      <c r="D105" s="1721"/>
      <c r="E105" s="1721"/>
      <c r="F105" s="1721"/>
      <c r="G105" s="1721"/>
      <c r="H105" s="1721"/>
      <c r="I105" s="1721"/>
      <c r="J105" s="1721"/>
      <c r="K105" s="1721"/>
      <c r="L105" s="1721"/>
      <c r="M105" s="1721"/>
      <c r="N105" s="1721"/>
      <c r="O105" s="1721"/>
      <c r="P105" s="1721"/>
      <c r="Q105" s="1721"/>
      <c r="R105" s="1721"/>
      <c r="S105" s="1721"/>
      <c r="T105" s="1721"/>
      <c r="U105" s="1721"/>
      <c r="V105" s="1721"/>
      <c r="W105" s="1721"/>
      <c r="X105" s="1721"/>
      <c r="Y105" s="1721"/>
      <c r="Z105" s="1721"/>
      <c r="AA105" s="1721"/>
      <c r="AB105" s="1721"/>
      <c r="AC105" s="1721"/>
      <c r="AD105" s="1721"/>
      <c r="AE105" s="1721"/>
      <c r="AF105" s="1721"/>
      <c r="AG105" s="1721"/>
      <c r="AH105" s="1721"/>
      <c r="AI105" s="1721"/>
      <c r="AJ105" s="1722"/>
    </row>
    <row r="106" spans="1:36" x14ac:dyDescent="0.25">
      <c r="A106" s="1720"/>
      <c r="B106" s="1721"/>
      <c r="C106" s="1721"/>
      <c r="D106" s="1721"/>
      <c r="E106" s="1721"/>
      <c r="F106" s="1721"/>
      <c r="G106" s="1721"/>
      <c r="H106" s="1721"/>
      <c r="I106" s="1721"/>
      <c r="J106" s="1721"/>
      <c r="K106" s="1721"/>
      <c r="L106" s="1721"/>
      <c r="M106" s="1721"/>
      <c r="N106" s="1721"/>
      <c r="O106" s="1721"/>
      <c r="P106" s="1721"/>
      <c r="Q106" s="1721"/>
      <c r="R106" s="1721"/>
      <c r="S106" s="1721"/>
      <c r="T106" s="1721"/>
      <c r="U106" s="1721"/>
      <c r="V106" s="1721"/>
      <c r="W106" s="1721"/>
      <c r="X106" s="1721"/>
      <c r="Y106" s="1721"/>
      <c r="Z106" s="1721"/>
      <c r="AA106" s="1721"/>
      <c r="AB106" s="1721"/>
      <c r="AC106" s="1721"/>
      <c r="AD106" s="1721"/>
      <c r="AE106" s="1721"/>
      <c r="AF106" s="1721"/>
      <c r="AG106" s="1721"/>
      <c r="AH106" s="1721"/>
      <c r="AI106" s="1721"/>
      <c r="AJ106" s="1722"/>
    </row>
    <row r="107" spans="1:36" x14ac:dyDescent="0.25">
      <c r="A107" s="1720"/>
      <c r="B107" s="1721"/>
      <c r="C107" s="1721"/>
      <c r="D107" s="1721"/>
      <c r="E107" s="1721"/>
      <c r="F107" s="1721"/>
      <c r="G107" s="1721"/>
      <c r="H107" s="1721"/>
      <c r="I107" s="1721"/>
      <c r="J107" s="1721"/>
      <c r="K107" s="1721"/>
      <c r="L107" s="1721"/>
      <c r="M107" s="1721"/>
      <c r="N107" s="1721"/>
      <c r="O107" s="1721"/>
      <c r="P107" s="1721"/>
      <c r="Q107" s="1721"/>
      <c r="R107" s="1721"/>
      <c r="S107" s="1721"/>
      <c r="T107" s="1721"/>
      <c r="U107" s="1721"/>
      <c r="V107" s="1721"/>
      <c r="W107" s="1721"/>
      <c r="X107" s="1721"/>
      <c r="Y107" s="1721"/>
      <c r="Z107" s="1721"/>
      <c r="AA107" s="1721"/>
      <c r="AB107" s="1721"/>
      <c r="AC107" s="1721"/>
      <c r="AD107" s="1721"/>
      <c r="AE107" s="1721"/>
      <c r="AF107" s="1721"/>
      <c r="AG107" s="1721"/>
      <c r="AH107" s="1721"/>
      <c r="AI107" s="1721"/>
      <c r="AJ107" s="1722"/>
    </row>
    <row r="108" spans="1:36" x14ac:dyDescent="0.25">
      <c r="A108" s="1720"/>
      <c r="B108" s="1721"/>
      <c r="C108" s="1721"/>
      <c r="D108" s="1721"/>
      <c r="E108" s="1721"/>
      <c r="F108" s="1721"/>
      <c r="G108" s="1721"/>
      <c r="H108" s="1721"/>
      <c r="I108" s="1721"/>
      <c r="J108" s="1721"/>
      <c r="K108" s="1721"/>
      <c r="L108" s="1721"/>
      <c r="M108" s="1721"/>
      <c r="N108" s="1721"/>
      <c r="O108" s="1721"/>
      <c r="P108" s="1721"/>
      <c r="Q108" s="1721"/>
      <c r="R108" s="1721"/>
      <c r="S108" s="1721"/>
      <c r="T108" s="1721"/>
      <c r="U108" s="1721"/>
      <c r="V108" s="1721"/>
      <c r="W108" s="1721"/>
      <c r="X108" s="1721"/>
      <c r="Y108" s="1721"/>
      <c r="Z108" s="1721"/>
      <c r="AA108" s="1721"/>
      <c r="AB108" s="1721"/>
      <c r="AC108" s="1721"/>
      <c r="AD108" s="1721"/>
      <c r="AE108" s="1721"/>
      <c r="AF108" s="1721"/>
      <c r="AG108" s="1721"/>
      <c r="AH108" s="1721"/>
      <c r="AI108" s="1721"/>
      <c r="AJ108" s="1722"/>
    </row>
    <row r="109" spans="1:36" x14ac:dyDescent="0.25">
      <c r="A109" s="1720"/>
      <c r="B109" s="1721"/>
      <c r="C109" s="1721"/>
      <c r="D109" s="1721"/>
      <c r="E109" s="1721"/>
      <c r="F109" s="1721"/>
      <c r="G109" s="1721"/>
      <c r="H109" s="1721"/>
      <c r="I109" s="1721"/>
      <c r="J109" s="1721"/>
      <c r="K109" s="1721"/>
      <c r="L109" s="1721"/>
      <c r="M109" s="1721"/>
      <c r="N109" s="1721"/>
      <c r="O109" s="1721"/>
      <c r="P109" s="1721"/>
      <c r="Q109" s="1721"/>
      <c r="R109" s="1721"/>
      <c r="S109" s="1721"/>
      <c r="T109" s="1721"/>
      <c r="U109" s="1721"/>
      <c r="V109" s="1721"/>
      <c r="W109" s="1721"/>
      <c r="X109" s="1721"/>
      <c r="Y109" s="1721"/>
      <c r="Z109" s="1721"/>
      <c r="AA109" s="1721"/>
      <c r="AB109" s="1721"/>
      <c r="AC109" s="1721"/>
      <c r="AD109" s="1721"/>
      <c r="AE109" s="1721"/>
      <c r="AF109" s="1721"/>
      <c r="AG109" s="1721"/>
      <c r="AH109" s="1721"/>
      <c r="AI109" s="1721"/>
      <c r="AJ109" s="1722"/>
    </row>
    <row r="110" spans="1:36" x14ac:dyDescent="0.25">
      <c r="A110" s="1730" t="s">
        <v>506</v>
      </c>
      <c r="B110" s="1731"/>
      <c r="C110" s="1731"/>
      <c r="D110" s="1731"/>
      <c r="E110" s="1731"/>
      <c r="F110" s="1731"/>
      <c r="G110" s="1731"/>
      <c r="H110" s="1731"/>
      <c r="I110" s="1731"/>
      <c r="J110" s="1731"/>
      <c r="K110" s="1731"/>
      <c r="L110" s="1731"/>
      <c r="M110" s="1731"/>
      <c r="N110" s="1731"/>
      <c r="O110" s="1731"/>
      <c r="P110" s="1731"/>
      <c r="Q110" s="1731"/>
      <c r="R110" s="1731"/>
      <c r="S110" s="1731"/>
      <c r="T110" s="1731"/>
      <c r="U110" s="1731"/>
      <c r="V110" s="91"/>
      <c r="W110" s="91"/>
      <c r="X110" s="91"/>
      <c r="Y110" s="91"/>
      <c r="Z110" s="91"/>
      <c r="AA110" s="91"/>
      <c r="AB110" s="91"/>
      <c r="AC110" s="91"/>
      <c r="AD110" s="91"/>
      <c r="AE110" s="91"/>
      <c r="AF110" s="91"/>
      <c r="AG110" s="91"/>
      <c r="AH110" s="91"/>
      <c r="AI110" s="91"/>
      <c r="AJ110" s="93"/>
    </row>
    <row r="111" spans="1:36" x14ac:dyDescent="0.25">
      <c r="A111" s="1720"/>
      <c r="B111" s="1721"/>
      <c r="C111" s="1721"/>
      <c r="D111" s="1721"/>
      <c r="E111" s="1721"/>
      <c r="F111" s="1721"/>
      <c r="G111" s="1721"/>
      <c r="H111" s="1721"/>
      <c r="I111" s="1721"/>
      <c r="J111" s="1721"/>
      <c r="K111" s="1721"/>
      <c r="L111" s="1721"/>
      <c r="M111" s="1721"/>
      <c r="N111" s="1721"/>
      <c r="O111" s="1721"/>
      <c r="P111" s="1721"/>
      <c r="Q111" s="1721"/>
      <c r="R111" s="1721"/>
      <c r="S111" s="1721"/>
      <c r="T111" s="1721"/>
      <c r="U111" s="1721"/>
      <c r="V111" s="1721"/>
      <c r="W111" s="1721"/>
      <c r="X111" s="1721"/>
      <c r="Y111" s="1721"/>
      <c r="Z111" s="1721"/>
      <c r="AA111" s="1721"/>
      <c r="AB111" s="1721"/>
      <c r="AC111" s="1721"/>
      <c r="AD111" s="1721"/>
      <c r="AE111" s="1721"/>
      <c r="AF111" s="1721"/>
      <c r="AG111" s="1721"/>
      <c r="AH111" s="1721"/>
      <c r="AI111" s="1721"/>
      <c r="AJ111" s="1722"/>
    </row>
    <row r="112" spans="1:36" x14ac:dyDescent="0.25">
      <c r="A112" s="1720"/>
      <c r="B112" s="1721"/>
      <c r="C112" s="1721"/>
      <c r="D112" s="1721"/>
      <c r="E112" s="1721"/>
      <c r="F112" s="1721"/>
      <c r="G112" s="1721"/>
      <c r="H112" s="1721"/>
      <c r="I112" s="1721"/>
      <c r="J112" s="1721"/>
      <c r="K112" s="1721"/>
      <c r="L112" s="1721"/>
      <c r="M112" s="1721"/>
      <c r="N112" s="1721"/>
      <c r="O112" s="1721"/>
      <c r="P112" s="1721"/>
      <c r="Q112" s="1721"/>
      <c r="R112" s="1721"/>
      <c r="S112" s="1721"/>
      <c r="T112" s="1721"/>
      <c r="U112" s="1721"/>
      <c r="V112" s="1721"/>
      <c r="W112" s="1721"/>
      <c r="X112" s="1721"/>
      <c r="Y112" s="1721"/>
      <c r="Z112" s="1721"/>
      <c r="AA112" s="1721"/>
      <c r="AB112" s="1721"/>
      <c r="AC112" s="1721"/>
      <c r="AD112" s="1721"/>
      <c r="AE112" s="1721"/>
      <c r="AF112" s="1721"/>
      <c r="AG112" s="1721"/>
      <c r="AH112" s="1721"/>
      <c r="AI112" s="1721"/>
      <c r="AJ112" s="1722"/>
    </row>
    <row r="113" spans="1:36" x14ac:dyDescent="0.25">
      <c r="A113" s="1720"/>
      <c r="B113" s="1721"/>
      <c r="C113" s="1721"/>
      <c r="D113" s="1721"/>
      <c r="E113" s="1721"/>
      <c r="F113" s="1721"/>
      <c r="G113" s="1721"/>
      <c r="H113" s="1721"/>
      <c r="I113" s="1721"/>
      <c r="J113" s="1721"/>
      <c r="K113" s="1721"/>
      <c r="L113" s="1721"/>
      <c r="M113" s="1721"/>
      <c r="N113" s="1721"/>
      <c r="O113" s="1721"/>
      <c r="P113" s="1721"/>
      <c r="Q113" s="1721"/>
      <c r="R113" s="1721"/>
      <c r="S113" s="1721"/>
      <c r="T113" s="1721"/>
      <c r="U113" s="1721"/>
      <c r="V113" s="1721"/>
      <c r="W113" s="1721"/>
      <c r="X113" s="1721"/>
      <c r="Y113" s="1721"/>
      <c r="Z113" s="1721"/>
      <c r="AA113" s="1721"/>
      <c r="AB113" s="1721"/>
      <c r="AC113" s="1721"/>
      <c r="AD113" s="1721"/>
      <c r="AE113" s="1721"/>
      <c r="AF113" s="1721"/>
      <c r="AG113" s="1721"/>
      <c r="AH113" s="1721"/>
      <c r="AI113" s="1721"/>
      <c r="AJ113" s="1722"/>
    </row>
    <row r="114" spans="1:36" x14ac:dyDescent="0.25">
      <c r="A114" s="1720"/>
      <c r="B114" s="1721"/>
      <c r="C114" s="1721"/>
      <c r="D114" s="1721"/>
      <c r="E114" s="1721"/>
      <c r="F114" s="1721"/>
      <c r="G114" s="1721"/>
      <c r="H114" s="1721"/>
      <c r="I114" s="1721"/>
      <c r="J114" s="1721"/>
      <c r="K114" s="1721"/>
      <c r="L114" s="1721"/>
      <c r="M114" s="1721"/>
      <c r="N114" s="1721"/>
      <c r="O114" s="1721"/>
      <c r="P114" s="1721"/>
      <c r="Q114" s="1721"/>
      <c r="R114" s="1721"/>
      <c r="S114" s="1721"/>
      <c r="T114" s="1721"/>
      <c r="U114" s="1721"/>
      <c r="V114" s="1721"/>
      <c r="W114" s="1721"/>
      <c r="X114" s="1721"/>
      <c r="Y114" s="1721"/>
      <c r="Z114" s="1721"/>
      <c r="AA114" s="1721"/>
      <c r="AB114" s="1721"/>
      <c r="AC114" s="1721"/>
      <c r="AD114" s="1721"/>
      <c r="AE114" s="1721"/>
      <c r="AF114" s="1721"/>
      <c r="AG114" s="1721"/>
      <c r="AH114" s="1721"/>
      <c r="AI114" s="1721"/>
      <c r="AJ114" s="1722"/>
    </row>
    <row r="115" spans="1:36" x14ac:dyDescent="0.25">
      <c r="A115" s="1720"/>
      <c r="B115" s="1721"/>
      <c r="C115" s="1721"/>
      <c r="D115" s="1721"/>
      <c r="E115" s="1721"/>
      <c r="F115" s="1721"/>
      <c r="G115" s="1721"/>
      <c r="H115" s="1721"/>
      <c r="I115" s="1721"/>
      <c r="J115" s="1721"/>
      <c r="K115" s="1721"/>
      <c r="L115" s="1721"/>
      <c r="M115" s="1721"/>
      <c r="N115" s="1721"/>
      <c r="O115" s="1721"/>
      <c r="P115" s="1721"/>
      <c r="Q115" s="1721"/>
      <c r="R115" s="1721"/>
      <c r="S115" s="1721"/>
      <c r="T115" s="1721"/>
      <c r="U115" s="1721"/>
      <c r="V115" s="1721"/>
      <c r="W115" s="1721"/>
      <c r="X115" s="1721"/>
      <c r="Y115" s="1721"/>
      <c r="Z115" s="1721"/>
      <c r="AA115" s="1721"/>
      <c r="AB115" s="1721"/>
      <c r="AC115" s="1721"/>
      <c r="AD115" s="1721"/>
      <c r="AE115" s="1721"/>
      <c r="AF115" s="1721"/>
      <c r="AG115" s="1721"/>
      <c r="AH115" s="1721"/>
      <c r="AI115" s="1721"/>
      <c r="AJ115" s="1722"/>
    </row>
    <row r="116" spans="1:36" x14ac:dyDescent="0.25">
      <c r="A116" s="1720"/>
      <c r="B116" s="1721"/>
      <c r="C116" s="1721"/>
      <c r="D116" s="1721"/>
      <c r="E116" s="1721"/>
      <c r="F116" s="1721"/>
      <c r="G116" s="1721"/>
      <c r="H116" s="1721"/>
      <c r="I116" s="1721"/>
      <c r="J116" s="1721"/>
      <c r="K116" s="1721"/>
      <c r="L116" s="1721"/>
      <c r="M116" s="1721"/>
      <c r="N116" s="1721"/>
      <c r="O116" s="1721"/>
      <c r="P116" s="1721"/>
      <c r="Q116" s="1721"/>
      <c r="R116" s="1721"/>
      <c r="S116" s="1721"/>
      <c r="T116" s="1721"/>
      <c r="U116" s="1721"/>
      <c r="V116" s="1721"/>
      <c r="W116" s="1721"/>
      <c r="X116" s="1721"/>
      <c r="Y116" s="1721"/>
      <c r="Z116" s="1721"/>
      <c r="AA116" s="1721"/>
      <c r="AB116" s="1721"/>
      <c r="AC116" s="1721"/>
      <c r="AD116" s="1721"/>
      <c r="AE116" s="1721"/>
      <c r="AF116" s="1721"/>
      <c r="AG116" s="1721"/>
      <c r="AH116" s="1721"/>
      <c r="AI116" s="1721"/>
      <c r="AJ116" s="1722"/>
    </row>
    <row r="117" spans="1:36" x14ac:dyDescent="0.25">
      <c r="A117" s="1720"/>
      <c r="B117" s="1721"/>
      <c r="C117" s="1721"/>
      <c r="D117" s="1721"/>
      <c r="E117" s="1721"/>
      <c r="F117" s="1721"/>
      <c r="G117" s="1721"/>
      <c r="H117" s="1721"/>
      <c r="I117" s="1721"/>
      <c r="J117" s="1721"/>
      <c r="K117" s="1721"/>
      <c r="L117" s="1721"/>
      <c r="M117" s="1721"/>
      <c r="N117" s="1721"/>
      <c r="O117" s="1721"/>
      <c r="P117" s="1721"/>
      <c r="Q117" s="1721"/>
      <c r="R117" s="1721"/>
      <c r="S117" s="1721"/>
      <c r="T117" s="1721"/>
      <c r="U117" s="1721"/>
      <c r="V117" s="1721"/>
      <c r="W117" s="1721"/>
      <c r="X117" s="1721"/>
      <c r="Y117" s="1721"/>
      <c r="Z117" s="1721"/>
      <c r="AA117" s="1721"/>
      <c r="AB117" s="1721"/>
      <c r="AC117" s="1721"/>
      <c r="AD117" s="1721"/>
      <c r="AE117" s="1721"/>
      <c r="AF117" s="1721"/>
      <c r="AG117" s="1721"/>
      <c r="AH117" s="1721"/>
      <c r="AI117" s="1721"/>
      <c r="AJ117" s="1722"/>
    </row>
    <row r="118" spans="1:36" x14ac:dyDescent="0.25">
      <c r="A118" s="1720"/>
      <c r="B118" s="1721"/>
      <c r="C118" s="1721"/>
      <c r="D118" s="1721"/>
      <c r="E118" s="1721"/>
      <c r="F118" s="1721"/>
      <c r="G118" s="1721"/>
      <c r="H118" s="1721"/>
      <c r="I118" s="1721"/>
      <c r="J118" s="1721"/>
      <c r="K118" s="1721"/>
      <c r="L118" s="1721"/>
      <c r="M118" s="1721"/>
      <c r="N118" s="1721"/>
      <c r="O118" s="1721"/>
      <c r="P118" s="1721"/>
      <c r="Q118" s="1721"/>
      <c r="R118" s="1721"/>
      <c r="S118" s="1721"/>
      <c r="T118" s="1721"/>
      <c r="U118" s="1721"/>
      <c r="V118" s="1721"/>
      <c r="W118" s="1721"/>
      <c r="X118" s="1721"/>
      <c r="Y118" s="1721"/>
      <c r="Z118" s="1721"/>
      <c r="AA118" s="1721"/>
      <c r="AB118" s="1721"/>
      <c r="AC118" s="1721"/>
      <c r="AD118" s="1721"/>
      <c r="AE118" s="1721"/>
      <c r="AF118" s="1721"/>
      <c r="AG118" s="1721"/>
      <c r="AH118" s="1721"/>
      <c r="AI118" s="1721"/>
      <c r="AJ118" s="1722"/>
    </row>
    <row r="119" spans="1:36" x14ac:dyDescent="0.25">
      <c r="A119" s="1720"/>
      <c r="B119" s="1721"/>
      <c r="C119" s="1721"/>
      <c r="D119" s="1721"/>
      <c r="E119" s="1721"/>
      <c r="F119" s="1721"/>
      <c r="G119" s="1721"/>
      <c r="H119" s="1721"/>
      <c r="I119" s="1721"/>
      <c r="J119" s="1721"/>
      <c r="K119" s="1721"/>
      <c r="L119" s="1721"/>
      <c r="M119" s="1721"/>
      <c r="N119" s="1721"/>
      <c r="O119" s="1721"/>
      <c r="P119" s="1721"/>
      <c r="Q119" s="1721"/>
      <c r="R119" s="1721"/>
      <c r="S119" s="1721"/>
      <c r="T119" s="1721"/>
      <c r="U119" s="1721"/>
      <c r="V119" s="1721"/>
      <c r="W119" s="1721"/>
      <c r="X119" s="1721"/>
      <c r="Y119" s="1721"/>
      <c r="Z119" s="1721"/>
      <c r="AA119" s="1721"/>
      <c r="AB119" s="1721"/>
      <c r="AC119" s="1721"/>
      <c r="AD119" s="1721"/>
      <c r="AE119" s="1721"/>
      <c r="AF119" s="1721"/>
      <c r="AG119" s="1721"/>
      <c r="AH119" s="1721"/>
      <c r="AI119" s="1721"/>
      <c r="AJ119" s="1722"/>
    </row>
    <row r="120" spans="1:36" x14ac:dyDescent="0.25">
      <c r="A120" s="1720"/>
      <c r="B120" s="1721"/>
      <c r="C120" s="1721"/>
      <c r="D120" s="1721"/>
      <c r="E120" s="1721"/>
      <c r="F120" s="1721"/>
      <c r="G120" s="1721"/>
      <c r="H120" s="1721"/>
      <c r="I120" s="1721"/>
      <c r="J120" s="1721"/>
      <c r="K120" s="1721"/>
      <c r="L120" s="1721"/>
      <c r="M120" s="1721"/>
      <c r="N120" s="1721"/>
      <c r="O120" s="1721"/>
      <c r="P120" s="1721"/>
      <c r="Q120" s="1721"/>
      <c r="R120" s="1721"/>
      <c r="S120" s="1721"/>
      <c r="T120" s="1721"/>
      <c r="U120" s="1721"/>
      <c r="V120" s="1721"/>
      <c r="W120" s="1721"/>
      <c r="X120" s="1721"/>
      <c r="Y120" s="1721"/>
      <c r="Z120" s="1721"/>
      <c r="AA120" s="1721"/>
      <c r="AB120" s="1721"/>
      <c r="AC120" s="1721"/>
      <c r="AD120" s="1721"/>
      <c r="AE120" s="1721"/>
      <c r="AF120" s="1721"/>
      <c r="AG120" s="1721"/>
      <c r="AH120" s="1721"/>
      <c r="AI120" s="1721"/>
      <c r="AJ120" s="1722"/>
    </row>
    <row r="121" spans="1:36" x14ac:dyDescent="0.25">
      <c r="A121" s="1720"/>
      <c r="B121" s="1721"/>
      <c r="C121" s="1721"/>
      <c r="D121" s="1721"/>
      <c r="E121" s="1721"/>
      <c r="F121" s="1721"/>
      <c r="G121" s="1721"/>
      <c r="H121" s="1721"/>
      <c r="I121" s="1721"/>
      <c r="J121" s="1721"/>
      <c r="K121" s="1721"/>
      <c r="L121" s="1721"/>
      <c r="M121" s="1721"/>
      <c r="N121" s="1721"/>
      <c r="O121" s="1721"/>
      <c r="P121" s="1721"/>
      <c r="Q121" s="1721"/>
      <c r="R121" s="1721"/>
      <c r="S121" s="1721"/>
      <c r="T121" s="1721"/>
      <c r="U121" s="1721"/>
      <c r="V121" s="1721"/>
      <c r="W121" s="1721"/>
      <c r="X121" s="1721"/>
      <c r="Y121" s="1721"/>
      <c r="Z121" s="1721"/>
      <c r="AA121" s="1721"/>
      <c r="AB121" s="1721"/>
      <c r="AC121" s="1721"/>
      <c r="AD121" s="1721"/>
      <c r="AE121" s="1721"/>
      <c r="AF121" s="1721"/>
      <c r="AG121" s="1721"/>
      <c r="AH121" s="1721"/>
      <c r="AI121" s="1721"/>
      <c r="AJ121" s="1722"/>
    </row>
    <row r="122" spans="1:36" x14ac:dyDescent="0.25">
      <c r="A122" s="1720"/>
      <c r="B122" s="1721"/>
      <c r="C122" s="1721"/>
      <c r="D122" s="1721"/>
      <c r="E122" s="1721"/>
      <c r="F122" s="1721"/>
      <c r="G122" s="1721"/>
      <c r="H122" s="1721"/>
      <c r="I122" s="1721"/>
      <c r="J122" s="1721"/>
      <c r="K122" s="1721"/>
      <c r="L122" s="1721"/>
      <c r="M122" s="1721"/>
      <c r="N122" s="1721"/>
      <c r="O122" s="1721"/>
      <c r="P122" s="1721"/>
      <c r="Q122" s="1721"/>
      <c r="R122" s="1721"/>
      <c r="S122" s="1721"/>
      <c r="T122" s="1721"/>
      <c r="U122" s="1721"/>
      <c r="V122" s="1721"/>
      <c r="W122" s="1721"/>
      <c r="X122" s="1721"/>
      <c r="Y122" s="1721"/>
      <c r="Z122" s="1721"/>
      <c r="AA122" s="1721"/>
      <c r="AB122" s="1721"/>
      <c r="AC122" s="1721"/>
      <c r="AD122" s="1721"/>
      <c r="AE122" s="1721"/>
      <c r="AF122" s="1721"/>
      <c r="AG122" s="1721"/>
      <c r="AH122" s="1721"/>
      <c r="AI122" s="1721"/>
      <c r="AJ122" s="1722"/>
    </row>
    <row r="123" spans="1:36" x14ac:dyDescent="0.25">
      <c r="A123" s="1720"/>
      <c r="B123" s="1721"/>
      <c r="C123" s="1721"/>
      <c r="D123" s="1721"/>
      <c r="E123" s="1721"/>
      <c r="F123" s="1721"/>
      <c r="G123" s="1721"/>
      <c r="H123" s="1721"/>
      <c r="I123" s="1721"/>
      <c r="J123" s="1721"/>
      <c r="K123" s="1721"/>
      <c r="L123" s="1721"/>
      <c r="M123" s="1721"/>
      <c r="N123" s="1721"/>
      <c r="O123" s="1721"/>
      <c r="P123" s="1721"/>
      <c r="Q123" s="1721"/>
      <c r="R123" s="1721"/>
      <c r="S123" s="1721"/>
      <c r="T123" s="1721"/>
      <c r="U123" s="1721"/>
      <c r="V123" s="1721"/>
      <c r="W123" s="1721"/>
      <c r="X123" s="1721"/>
      <c r="Y123" s="1721"/>
      <c r="Z123" s="1721"/>
      <c r="AA123" s="1721"/>
      <c r="AB123" s="1721"/>
      <c r="AC123" s="1721"/>
      <c r="AD123" s="1721"/>
      <c r="AE123" s="1721"/>
      <c r="AF123" s="1721"/>
      <c r="AG123" s="1721"/>
      <c r="AH123" s="1721"/>
      <c r="AI123" s="1721"/>
      <c r="AJ123" s="1722"/>
    </row>
    <row r="124" spans="1:36" x14ac:dyDescent="0.25">
      <c r="A124" s="1720"/>
      <c r="B124" s="1721"/>
      <c r="C124" s="1721"/>
      <c r="D124" s="1721"/>
      <c r="E124" s="1721"/>
      <c r="F124" s="1721"/>
      <c r="G124" s="1721"/>
      <c r="H124" s="1721"/>
      <c r="I124" s="1721"/>
      <c r="J124" s="1721"/>
      <c r="K124" s="1721"/>
      <c r="L124" s="1721"/>
      <c r="M124" s="1721"/>
      <c r="N124" s="1721"/>
      <c r="O124" s="1721"/>
      <c r="P124" s="1721"/>
      <c r="Q124" s="1721"/>
      <c r="R124" s="1721"/>
      <c r="S124" s="1721"/>
      <c r="T124" s="1721"/>
      <c r="U124" s="1721"/>
      <c r="V124" s="1721"/>
      <c r="W124" s="1721"/>
      <c r="X124" s="1721"/>
      <c r="Y124" s="1721"/>
      <c r="Z124" s="1721"/>
      <c r="AA124" s="1721"/>
      <c r="AB124" s="1721"/>
      <c r="AC124" s="1721"/>
      <c r="AD124" s="1721"/>
      <c r="AE124" s="1721"/>
      <c r="AF124" s="1721"/>
      <c r="AG124" s="1721"/>
      <c r="AH124" s="1721"/>
      <c r="AI124" s="1721"/>
      <c r="AJ124" s="1722"/>
    </row>
    <row r="125" spans="1:36" x14ac:dyDescent="0.25">
      <c r="A125" s="1720"/>
      <c r="B125" s="1721"/>
      <c r="C125" s="1721"/>
      <c r="D125" s="1721"/>
      <c r="E125" s="1721"/>
      <c r="F125" s="1721"/>
      <c r="G125" s="1721"/>
      <c r="H125" s="1721"/>
      <c r="I125" s="1721"/>
      <c r="J125" s="1721"/>
      <c r="K125" s="1721"/>
      <c r="L125" s="1721"/>
      <c r="M125" s="1721"/>
      <c r="N125" s="1721"/>
      <c r="O125" s="1721"/>
      <c r="P125" s="1721"/>
      <c r="Q125" s="1721"/>
      <c r="R125" s="1721"/>
      <c r="S125" s="1721"/>
      <c r="T125" s="1721"/>
      <c r="U125" s="1721"/>
      <c r="V125" s="1721"/>
      <c r="W125" s="1721"/>
      <c r="X125" s="1721"/>
      <c r="Y125" s="1721"/>
      <c r="Z125" s="1721"/>
      <c r="AA125" s="1721"/>
      <c r="AB125" s="1721"/>
      <c r="AC125" s="1721"/>
      <c r="AD125" s="1721"/>
      <c r="AE125" s="1721"/>
      <c r="AF125" s="1721"/>
      <c r="AG125" s="1721"/>
      <c r="AH125" s="1721"/>
      <c r="AI125" s="1721"/>
      <c r="AJ125" s="1722"/>
    </row>
    <row r="126" spans="1:36" x14ac:dyDescent="0.25">
      <c r="A126" s="1720"/>
      <c r="B126" s="1721"/>
      <c r="C126" s="1721"/>
      <c r="D126" s="1721"/>
      <c r="E126" s="1721"/>
      <c r="F126" s="1721"/>
      <c r="G126" s="1721"/>
      <c r="H126" s="1721"/>
      <c r="I126" s="1721"/>
      <c r="J126" s="1721"/>
      <c r="K126" s="1721"/>
      <c r="L126" s="1721"/>
      <c r="M126" s="1721"/>
      <c r="N126" s="1721"/>
      <c r="O126" s="1721"/>
      <c r="P126" s="1721"/>
      <c r="Q126" s="1721"/>
      <c r="R126" s="1721"/>
      <c r="S126" s="1721"/>
      <c r="T126" s="1721"/>
      <c r="U126" s="1721"/>
      <c r="V126" s="1721"/>
      <c r="W126" s="1721"/>
      <c r="X126" s="1721"/>
      <c r="Y126" s="1721"/>
      <c r="Z126" s="1721"/>
      <c r="AA126" s="1721"/>
      <c r="AB126" s="1721"/>
      <c r="AC126" s="1721"/>
      <c r="AD126" s="1721"/>
      <c r="AE126" s="1721"/>
      <c r="AF126" s="1721"/>
      <c r="AG126" s="1721"/>
      <c r="AH126" s="1721"/>
      <c r="AI126" s="1721"/>
      <c r="AJ126" s="1722"/>
    </row>
    <row r="127" spans="1:36" x14ac:dyDescent="0.25">
      <c r="A127" s="1720"/>
      <c r="B127" s="1721"/>
      <c r="C127" s="1721"/>
      <c r="D127" s="1721"/>
      <c r="E127" s="1721"/>
      <c r="F127" s="1721"/>
      <c r="G127" s="1721"/>
      <c r="H127" s="1721"/>
      <c r="I127" s="1721"/>
      <c r="J127" s="1721"/>
      <c r="K127" s="1721"/>
      <c r="L127" s="1721"/>
      <c r="M127" s="1721"/>
      <c r="N127" s="1721"/>
      <c r="O127" s="1721"/>
      <c r="P127" s="1721"/>
      <c r="Q127" s="1721"/>
      <c r="R127" s="1721"/>
      <c r="S127" s="1721"/>
      <c r="T127" s="1721"/>
      <c r="U127" s="1721"/>
      <c r="V127" s="1721"/>
      <c r="W127" s="1721"/>
      <c r="X127" s="1721"/>
      <c r="Y127" s="1721"/>
      <c r="Z127" s="1721"/>
      <c r="AA127" s="1721"/>
      <c r="AB127" s="1721"/>
      <c r="AC127" s="1721"/>
      <c r="AD127" s="1721"/>
      <c r="AE127" s="1721"/>
      <c r="AF127" s="1721"/>
      <c r="AG127" s="1721"/>
      <c r="AH127" s="1721"/>
      <c r="AI127" s="1721"/>
      <c r="AJ127" s="1722"/>
    </row>
    <row r="128" spans="1:36" x14ac:dyDescent="0.25">
      <c r="A128" s="1720"/>
      <c r="B128" s="1721"/>
      <c r="C128" s="1721"/>
      <c r="D128" s="1721"/>
      <c r="E128" s="1721"/>
      <c r="F128" s="1721"/>
      <c r="G128" s="1721"/>
      <c r="H128" s="1721"/>
      <c r="I128" s="1721"/>
      <c r="J128" s="1721"/>
      <c r="K128" s="1721"/>
      <c r="L128" s="1721"/>
      <c r="M128" s="1721"/>
      <c r="N128" s="1721"/>
      <c r="O128" s="1721"/>
      <c r="P128" s="1721"/>
      <c r="Q128" s="1721"/>
      <c r="R128" s="1721"/>
      <c r="S128" s="1721"/>
      <c r="T128" s="1721"/>
      <c r="U128" s="1721"/>
      <c r="V128" s="1721"/>
      <c r="W128" s="1721"/>
      <c r="X128" s="1721"/>
      <c r="Y128" s="1721"/>
      <c r="Z128" s="1721"/>
      <c r="AA128" s="1721"/>
      <c r="AB128" s="1721"/>
      <c r="AC128" s="1721"/>
      <c r="AD128" s="1721"/>
      <c r="AE128" s="1721"/>
      <c r="AF128" s="1721"/>
      <c r="AG128" s="1721"/>
      <c r="AH128" s="1721"/>
      <c r="AI128" s="1721"/>
      <c r="AJ128" s="1722"/>
    </row>
    <row r="129" spans="1:36" x14ac:dyDescent="0.25">
      <c r="A129" s="1720" t="s">
        <v>502</v>
      </c>
      <c r="B129" s="1721"/>
      <c r="C129" s="1721"/>
      <c r="D129" s="1721"/>
      <c r="E129" s="1721"/>
      <c r="F129" s="1721"/>
      <c r="G129" s="1721"/>
      <c r="H129" s="1721"/>
      <c r="I129" s="1721"/>
      <c r="J129" s="1721"/>
      <c r="K129" s="1721"/>
      <c r="L129" s="1721"/>
      <c r="M129" s="1721"/>
      <c r="N129" s="1721"/>
      <c r="O129" s="1721"/>
      <c r="P129" s="1721"/>
      <c r="Q129" s="1721"/>
      <c r="R129" s="1721"/>
      <c r="S129" s="1721"/>
      <c r="T129" s="1721"/>
      <c r="U129" s="1721"/>
      <c r="V129" s="1721"/>
      <c r="W129" s="1721"/>
      <c r="X129" s="1721"/>
      <c r="Y129" s="1721"/>
      <c r="Z129" s="1721"/>
      <c r="AA129" s="1721"/>
      <c r="AB129" s="1721"/>
      <c r="AC129" s="1721"/>
      <c r="AD129" s="1721"/>
      <c r="AE129" s="1721"/>
      <c r="AF129" s="1721"/>
      <c r="AG129" s="1721"/>
      <c r="AH129" s="1721"/>
      <c r="AI129" s="1721"/>
      <c r="AJ129" s="1722"/>
    </row>
    <row r="130" spans="1:36" x14ac:dyDescent="0.25">
      <c r="A130" s="1720"/>
      <c r="B130" s="1721"/>
      <c r="C130" s="1721"/>
      <c r="D130" s="1721"/>
      <c r="E130" s="1721"/>
      <c r="F130" s="1721"/>
      <c r="G130" s="1721"/>
      <c r="H130" s="1721"/>
      <c r="I130" s="1721"/>
      <c r="J130" s="1721"/>
      <c r="K130" s="1721"/>
      <c r="L130" s="1721"/>
      <c r="M130" s="1721"/>
      <c r="N130" s="1721"/>
      <c r="O130" s="1721"/>
      <c r="P130" s="1721"/>
      <c r="Q130" s="1721"/>
      <c r="R130" s="1721"/>
      <c r="S130" s="1721"/>
      <c r="T130" s="1721"/>
      <c r="U130" s="1721"/>
      <c r="V130" s="1721"/>
      <c r="W130" s="1721"/>
      <c r="X130" s="1721"/>
      <c r="Y130" s="1721"/>
      <c r="Z130" s="1721"/>
      <c r="AA130" s="1721"/>
      <c r="AB130" s="1721"/>
      <c r="AC130" s="1721"/>
      <c r="AD130" s="1721"/>
      <c r="AE130" s="1721"/>
      <c r="AF130" s="1721"/>
      <c r="AG130" s="1721"/>
      <c r="AH130" s="1721"/>
      <c r="AI130" s="1721"/>
      <c r="AJ130" s="1722"/>
    </row>
    <row r="131" spans="1:36" ht="15.75" thickBot="1" x14ac:dyDescent="0.3">
      <c r="A131" s="1727"/>
      <c r="B131" s="1728"/>
      <c r="C131" s="1728"/>
      <c r="D131" s="1728"/>
      <c r="E131" s="1728"/>
      <c r="F131" s="1728"/>
      <c r="G131" s="1728"/>
      <c r="H131" s="1728"/>
      <c r="I131" s="1728"/>
      <c r="J131" s="1728"/>
      <c r="K131" s="1728"/>
      <c r="L131" s="1728"/>
      <c r="M131" s="1728"/>
      <c r="N131" s="1728"/>
      <c r="O131" s="1728"/>
      <c r="P131" s="1728"/>
      <c r="Q131" s="1728"/>
      <c r="R131" s="1728"/>
      <c r="S131" s="1728"/>
      <c r="T131" s="1728"/>
      <c r="U131" s="1728"/>
      <c r="V131" s="1728"/>
      <c r="W131" s="1728"/>
      <c r="X131" s="1728"/>
      <c r="Y131" s="1728"/>
      <c r="Z131" s="1728"/>
      <c r="AA131" s="1728"/>
      <c r="AB131" s="1728"/>
      <c r="AC131" s="1728"/>
      <c r="AD131" s="1728"/>
      <c r="AE131" s="1728"/>
      <c r="AF131" s="1728"/>
      <c r="AG131" s="1728"/>
      <c r="AH131" s="1728"/>
      <c r="AI131" s="1728"/>
      <c r="AJ131" s="1729"/>
    </row>
    <row r="132" spans="1:36" x14ac:dyDescent="0.25">
      <c r="A132" s="1238" t="s">
        <v>301</v>
      </c>
      <c r="B132" s="1239"/>
      <c r="C132" s="1239"/>
      <c r="D132" s="1239"/>
      <c r="E132" s="1239"/>
      <c r="F132" s="1239"/>
      <c r="G132" s="1239"/>
      <c r="H132" s="1239"/>
      <c r="I132" s="1240"/>
      <c r="J132" s="1238" t="s">
        <v>302</v>
      </c>
      <c r="K132" s="1239"/>
      <c r="L132" s="1239"/>
      <c r="M132" s="1239"/>
      <c r="N132" s="1239"/>
      <c r="O132" s="1239"/>
      <c r="P132" s="1239"/>
      <c r="Q132" s="1239"/>
      <c r="R132" s="1240"/>
      <c r="S132" s="1238" t="s">
        <v>304</v>
      </c>
      <c r="T132" s="1239"/>
      <c r="U132" s="1239"/>
      <c r="V132" s="1239"/>
      <c r="W132" s="1239"/>
      <c r="X132" s="1239"/>
      <c r="Y132" s="1239"/>
      <c r="Z132" s="1239"/>
      <c r="AA132" s="1240"/>
      <c r="AB132" s="1238" t="s">
        <v>303</v>
      </c>
      <c r="AC132" s="1239"/>
      <c r="AD132" s="1239"/>
      <c r="AE132" s="1239"/>
      <c r="AF132" s="1239"/>
      <c r="AG132" s="1239"/>
      <c r="AH132" s="1239"/>
      <c r="AI132" s="1239"/>
      <c r="AJ132" s="1240"/>
    </row>
    <row r="133" spans="1:36" x14ac:dyDescent="0.25">
      <c r="A133" s="1241"/>
      <c r="B133" s="1242"/>
      <c r="C133" s="1242"/>
      <c r="D133" s="1242"/>
      <c r="E133" s="1242"/>
      <c r="F133" s="1242"/>
      <c r="G133" s="1242"/>
      <c r="H133" s="1242"/>
      <c r="I133" s="1243"/>
      <c r="J133" s="1241"/>
      <c r="K133" s="1242"/>
      <c r="L133" s="1242"/>
      <c r="M133" s="1242"/>
      <c r="N133" s="1242"/>
      <c r="O133" s="1242"/>
      <c r="P133" s="1242"/>
      <c r="Q133" s="1242"/>
      <c r="R133" s="1243"/>
      <c r="S133" s="1241"/>
      <c r="T133" s="1242"/>
      <c r="U133" s="1242"/>
      <c r="V133" s="1242"/>
      <c r="W133" s="1242"/>
      <c r="X133" s="1242"/>
      <c r="Y133" s="1242"/>
      <c r="Z133" s="1242"/>
      <c r="AA133" s="1243"/>
      <c r="AB133" s="1241"/>
      <c r="AC133" s="1242"/>
      <c r="AD133" s="1242"/>
      <c r="AE133" s="1242"/>
      <c r="AF133" s="1242"/>
      <c r="AG133" s="1242"/>
      <c r="AH133" s="1242"/>
      <c r="AI133" s="1242"/>
      <c r="AJ133" s="1243"/>
    </row>
    <row r="134" spans="1:36" x14ac:dyDescent="0.25">
      <c r="A134" s="1255">
        <f>'CARGAR datos'!I10</f>
        <v>0</v>
      </c>
      <c r="B134" s="1256"/>
      <c r="C134" s="1256"/>
      <c r="D134" s="1256"/>
      <c r="E134" s="1256"/>
      <c r="F134" s="1256"/>
      <c r="G134" s="1256"/>
      <c r="H134" s="1256"/>
      <c r="I134" s="1257"/>
      <c r="J134" s="1255">
        <f>'CARGAR datos'!L10</f>
        <v>0</v>
      </c>
      <c r="K134" s="1256"/>
      <c r="L134" s="1256"/>
      <c r="M134" s="1256"/>
      <c r="N134" s="1256"/>
      <c r="O134" s="1256"/>
      <c r="P134" s="1256"/>
      <c r="Q134" s="1256"/>
      <c r="R134" s="1257"/>
      <c r="S134" s="92"/>
      <c r="T134" s="91"/>
      <c r="U134" s="91"/>
      <c r="V134" s="91"/>
      <c r="W134" s="91"/>
      <c r="X134" s="91"/>
      <c r="Y134" s="91"/>
      <c r="Z134" s="91"/>
      <c r="AA134" s="93"/>
      <c r="AB134" s="92"/>
      <c r="AC134" s="91"/>
      <c r="AD134" s="91"/>
      <c r="AE134" s="91"/>
      <c r="AF134" s="91"/>
      <c r="AG134" s="91"/>
      <c r="AH134" s="91"/>
      <c r="AI134" s="91"/>
      <c r="AJ134" s="93"/>
    </row>
    <row r="135" spans="1:36" x14ac:dyDescent="0.25">
      <c r="A135" s="1255"/>
      <c r="B135" s="1256"/>
      <c r="C135" s="1256"/>
      <c r="D135" s="1256"/>
      <c r="E135" s="1256"/>
      <c r="F135" s="1256"/>
      <c r="G135" s="1256"/>
      <c r="H135" s="1256"/>
      <c r="I135" s="1257"/>
      <c r="J135" s="1255"/>
      <c r="K135" s="1256"/>
      <c r="L135" s="1256"/>
      <c r="M135" s="1256"/>
      <c r="N135" s="1256"/>
      <c r="O135" s="1256"/>
      <c r="P135" s="1256"/>
      <c r="Q135" s="1256"/>
      <c r="R135" s="1257"/>
      <c r="S135" s="92"/>
      <c r="T135" s="91"/>
      <c r="U135" s="91"/>
      <c r="V135" s="91"/>
      <c r="W135" s="91"/>
      <c r="X135" s="91"/>
      <c r="Y135" s="91"/>
      <c r="Z135" s="91"/>
      <c r="AA135" s="93"/>
      <c r="AB135" s="92"/>
      <c r="AC135" s="91"/>
      <c r="AD135" s="91"/>
      <c r="AE135" s="91"/>
      <c r="AF135" s="91"/>
      <c r="AG135" s="91"/>
      <c r="AH135" s="91"/>
      <c r="AI135" s="91"/>
      <c r="AJ135" s="93"/>
    </row>
    <row r="136" spans="1:36" x14ac:dyDescent="0.25">
      <c r="A136" s="1255"/>
      <c r="B136" s="1256"/>
      <c r="C136" s="1256"/>
      <c r="D136" s="1256"/>
      <c r="E136" s="1256"/>
      <c r="F136" s="1256"/>
      <c r="G136" s="1256"/>
      <c r="H136" s="1256"/>
      <c r="I136" s="1257"/>
      <c r="J136" s="1255"/>
      <c r="K136" s="1256"/>
      <c r="L136" s="1256"/>
      <c r="M136" s="1256"/>
      <c r="N136" s="1256"/>
      <c r="O136" s="1256"/>
      <c r="P136" s="1256"/>
      <c r="Q136" s="1256"/>
      <c r="R136" s="1257"/>
      <c r="S136" s="92"/>
      <c r="T136" s="91"/>
      <c r="U136" s="91"/>
      <c r="V136" s="91"/>
      <c r="W136" s="91"/>
      <c r="X136" s="91"/>
      <c r="Y136" s="91"/>
      <c r="Z136" s="91"/>
      <c r="AA136" s="93"/>
      <c r="AB136" s="92"/>
      <c r="AC136" s="91"/>
      <c r="AD136" s="91"/>
      <c r="AE136" s="91"/>
      <c r="AF136" s="91"/>
      <c r="AG136" s="91"/>
      <c r="AH136" s="91"/>
      <c r="AI136" s="91"/>
      <c r="AJ136" s="93"/>
    </row>
    <row r="137" spans="1:36" x14ac:dyDescent="0.25">
      <c r="A137" s="1255"/>
      <c r="B137" s="1256"/>
      <c r="C137" s="1256"/>
      <c r="D137" s="1256"/>
      <c r="E137" s="1256"/>
      <c r="F137" s="1256"/>
      <c r="G137" s="1256"/>
      <c r="H137" s="1256"/>
      <c r="I137" s="1257"/>
      <c r="J137" s="1255"/>
      <c r="K137" s="1256"/>
      <c r="L137" s="1256"/>
      <c r="M137" s="1256"/>
      <c r="N137" s="1256"/>
      <c r="O137" s="1256"/>
      <c r="P137" s="1256"/>
      <c r="Q137" s="1256"/>
      <c r="R137" s="1257"/>
      <c r="S137" s="92"/>
      <c r="T137" s="91"/>
      <c r="U137" s="91"/>
      <c r="V137" s="91"/>
      <c r="W137" s="91"/>
      <c r="X137" s="91"/>
      <c r="Y137" s="91"/>
      <c r="Z137" s="91"/>
      <c r="AA137" s="93"/>
      <c r="AB137" s="92"/>
      <c r="AC137" s="91"/>
      <c r="AD137" s="91"/>
      <c r="AE137" s="91"/>
      <c r="AF137" s="91"/>
      <c r="AG137" s="91"/>
      <c r="AH137" s="91"/>
      <c r="AI137" s="91"/>
      <c r="AJ137" s="93"/>
    </row>
    <row r="138" spans="1:36" ht="15" customHeight="1" x14ac:dyDescent="0.25">
      <c r="A138" s="1255"/>
      <c r="B138" s="1256"/>
      <c r="C138" s="1256"/>
      <c r="D138" s="1256"/>
      <c r="E138" s="1256"/>
      <c r="F138" s="1256"/>
      <c r="G138" s="1256"/>
      <c r="H138" s="1256"/>
      <c r="I138" s="1257"/>
      <c r="J138" s="1255"/>
      <c r="K138" s="1256"/>
      <c r="L138" s="1256"/>
      <c r="M138" s="1256"/>
      <c r="N138" s="1256"/>
      <c r="O138" s="1256"/>
      <c r="P138" s="1256"/>
      <c r="Q138" s="1256"/>
      <c r="R138" s="1257"/>
      <c r="S138" s="92"/>
      <c r="T138" s="91"/>
      <c r="U138" s="91"/>
      <c r="V138" s="91"/>
      <c r="W138" s="91"/>
      <c r="X138" s="91"/>
      <c r="Y138" s="91"/>
      <c r="Z138" s="91"/>
      <c r="AA138" s="93"/>
      <c r="AB138" s="92"/>
      <c r="AC138" s="91"/>
      <c r="AD138" s="91"/>
      <c r="AE138" s="91"/>
      <c r="AF138" s="91"/>
      <c r="AG138" s="91"/>
      <c r="AH138" s="91"/>
      <c r="AI138" s="91"/>
      <c r="AJ138" s="93"/>
    </row>
    <row r="139" spans="1:36" x14ac:dyDescent="0.25">
      <c r="A139" s="1250" t="str">
        <f>'CARGAR datos'!E19</f>
        <v>-</v>
      </c>
      <c r="B139" s="1251"/>
      <c r="C139" s="1251"/>
      <c r="D139" s="1251"/>
      <c r="E139" s="1251"/>
      <c r="F139" s="1251"/>
      <c r="G139" s="1251"/>
      <c r="H139" s="1251"/>
      <c r="I139" s="1252"/>
      <c r="J139" s="1596" t="str">
        <f>'CARGAR datos'!E8</f>
        <v>-</v>
      </c>
      <c r="K139" s="1251"/>
      <c r="L139" s="1251"/>
      <c r="M139" s="1251"/>
      <c r="N139" s="1251"/>
      <c r="O139" s="1251"/>
      <c r="P139" s="1251"/>
      <c r="Q139" s="1251"/>
      <c r="R139" s="1252"/>
      <c r="S139" s="92"/>
      <c r="T139" s="91"/>
      <c r="U139" s="91"/>
      <c r="V139" s="91"/>
      <c r="W139" s="91"/>
      <c r="X139" s="91"/>
      <c r="Y139" s="91"/>
      <c r="Z139" s="91"/>
      <c r="AA139" s="93"/>
      <c r="AB139" s="92"/>
      <c r="AC139" s="91"/>
      <c r="AD139" s="91"/>
      <c r="AE139" s="91"/>
      <c r="AF139" s="91"/>
      <c r="AG139" s="91"/>
      <c r="AH139" s="91"/>
      <c r="AI139" s="91"/>
      <c r="AJ139" s="93"/>
    </row>
    <row r="140" spans="1:36" x14ac:dyDescent="0.25">
      <c r="A140" s="92"/>
      <c r="B140" s="91"/>
      <c r="C140" s="1247" t="str">
        <f>'CARGAR datos'!E25</f>
        <v>-</v>
      </c>
      <c r="D140" s="1247"/>
      <c r="E140" s="1247"/>
      <c r="F140" s="1247"/>
      <c r="G140" s="1247"/>
      <c r="H140" s="91"/>
      <c r="I140" s="93"/>
      <c r="J140" s="106"/>
      <c r="K140" s="1248" t="str">
        <f>'CARGAR datos'!E10</f>
        <v>-</v>
      </c>
      <c r="L140" s="1248"/>
      <c r="M140" s="1248"/>
      <c r="N140" s="1248"/>
      <c r="O140" s="1248"/>
      <c r="P140" s="1248"/>
      <c r="Q140" s="1248"/>
      <c r="R140" s="108"/>
      <c r="S140" s="92"/>
      <c r="T140" s="91"/>
      <c r="U140" s="91"/>
      <c r="V140" s="91"/>
      <c r="W140" s="91"/>
      <c r="X140" s="91"/>
      <c r="Y140" s="91"/>
      <c r="Z140" s="91"/>
      <c r="AA140" s="93"/>
      <c r="AB140" s="92"/>
      <c r="AC140" s="91"/>
      <c r="AD140" s="91"/>
      <c r="AE140" s="91"/>
      <c r="AF140" s="91"/>
      <c r="AG140" s="91"/>
      <c r="AH140" s="91"/>
      <c r="AI140" s="91"/>
      <c r="AJ140" s="93"/>
    </row>
    <row r="141" spans="1:36" ht="15.75" thickBot="1" x14ac:dyDescent="0.3">
      <c r="A141" s="95"/>
      <c r="B141" s="119" t="s">
        <v>305</v>
      </c>
      <c r="C141" s="96"/>
      <c r="D141" s="96"/>
      <c r="E141" s="1249">
        <f>'CARGAR datos'!Z25</f>
        <v>46204</v>
      </c>
      <c r="F141" s="1249"/>
      <c r="G141" s="1249"/>
      <c r="H141" s="1249"/>
      <c r="I141" s="97"/>
      <c r="J141" s="95"/>
      <c r="K141" s="119" t="s">
        <v>305</v>
      </c>
      <c r="L141" s="96"/>
      <c r="M141" s="96"/>
      <c r="N141" s="1249">
        <f>'CARGAR datos'!Z25</f>
        <v>46204</v>
      </c>
      <c r="O141" s="1249"/>
      <c r="P141" s="1249"/>
      <c r="Q141" s="1249"/>
      <c r="R141" s="97"/>
      <c r="S141" s="95"/>
      <c r="T141" s="119" t="s">
        <v>305</v>
      </c>
      <c r="U141" s="96"/>
      <c r="V141" s="96"/>
      <c r="W141" s="1246"/>
      <c r="X141" s="1246"/>
      <c r="Y141" s="1246"/>
      <c r="Z141" s="1246"/>
      <c r="AA141" s="97"/>
      <c r="AB141" s="95"/>
      <c r="AC141" s="119" t="s">
        <v>305</v>
      </c>
      <c r="AD141" s="96"/>
      <c r="AE141" s="96"/>
      <c r="AF141" s="1246"/>
      <c r="AG141" s="1246"/>
      <c r="AH141" s="1246"/>
      <c r="AI141" s="1246"/>
      <c r="AJ141" s="97"/>
    </row>
    <row r="143" spans="1:36" x14ac:dyDescent="0.25">
      <c r="AD143" s="1724" t="s">
        <v>507</v>
      </c>
      <c r="AE143" s="1724"/>
      <c r="AF143" s="1724"/>
      <c r="AG143" s="1724"/>
    </row>
    <row r="147" spans="1:36" ht="15.75" thickBot="1" x14ac:dyDescent="0.3"/>
    <row r="148" spans="1:36" x14ac:dyDescent="0.25">
      <c r="A148" s="925"/>
      <c r="B148" s="926"/>
      <c r="C148" s="926"/>
      <c r="D148" s="926"/>
      <c r="E148" s="926"/>
      <c r="F148" s="926"/>
      <c r="G148" s="926"/>
      <c r="H148" s="926"/>
      <c r="I148" s="927"/>
      <c r="J148" s="935" t="s">
        <v>503</v>
      </c>
      <c r="K148" s="936"/>
      <c r="L148" s="936"/>
      <c r="M148" s="936"/>
      <c r="N148" s="936"/>
      <c r="O148" s="936"/>
      <c r="P148" s="936"/>
      <c r="Q148" s="936"/>
      <c r="R148" s="936"/>
      <c r="S148" s="936"/>
      <c r="T148" s="936"/>
      <c r="U148" s="936"/>
      <c r="V148" s="936"/>
      <c r="W148" s="936"/>
      <c r="X148" s="936"/>
      <c r="Y148" s="936"/>
      <c r="Z148" s="936"/>
      <c r="AA148" s="936"/>
      <c r="AB148" s="936"/>
      <c r="AC148" s="936"/>
      <c r="AD148" s="936"/>
      <c r="AE148" s="936"/>
      <c r="AF148" s="936"/>
      <c r="AG148" s="936"/>
      <c r="AH148" s="936"/>
      <c r="AI148" s="936"/>
      <c r="AJ148" s="937"/>
    </row>
    <row r="149" spans="1:36" x14ac:dyDescent="0.25">
      <c r="A149" s="928"/>
      <c r="B149" s="929"/>
      <c r="C149" s="929"/>
      <c r="D149" s="929"/>
      <c r="E149" s="929"/>
      <c r="F149" s="929"/>
      <c r="G149" s="929"/>
      <c r="H149" s="929"/>
      <c r="I149" s="930"/>
      <c r="J149" s="938"/>
      <c r="K149" s="939"/>
      <c r="L149" s="939"/>
      <c r="M149" s="939"/>
      <c r="N149" s="939"/>
      <c r="O149" s="939"/>
      <c r="P149" s="939"/>
      <c r="Q149" s="939"/>
      <c r="R149" s="939"/>
      <c r="S149" s="939"/>
      <c r="T149" s="939"/>
      <c r="U149" s="939"/>
      <c r="V149" s="939"/>
      <c r="W149" s="939"/>
      <c r="X149" s="939"/>
      <c r="Y149" s="939"/>
      <c r="Z149" s="939"/>
      <c r="AA149" s="939"/>
      <c r="AB149" s="939"/>
      <c r="AC149" s="939"/>
      <c r="AD149" s="939"/>
      <c r="AE149" s="939"/>
      <c r="AF149" s="939"/>
      <c r="AG149" s="939"/>
      <c r="AH149" s="939"/>
      <c r="AI149" s="939"/>
      <c r="AJ149" s="940"/>
    </row>
    <row r="150" spans="1:36" x14ac:dyDescent="0.25">
      <c r="A150" s="928"/>
      <c r="B150" s="929"/>
      <c r="C150" s="929"/>
      <c r="D150" s="929"/>
      <c r="E150" s="929"/>
      <c r="F150" s="929"/>
      <c r="G150" s="929"/>
      <c r="H150" s="929"/>
      <c r="I150" s="930"/>
      <c r="J150" s="938"/>
      <c r="K150" s="939"/>
      <c r="L150" s="939"/>
      <c r="M150" s="939"/>
      <c r="N150" s="939"/>
      <c r="O150" s="939"/>
      <c r="P150" s="939"/>
      <c r="Q150" s="939"/>
      <c r="R150" s="939"/>
      <c r="S150" s="939"/>
      <c r="T150" s="939"/>
      <c r="U150" s="939"/>
      <c r="V150" s="939"/>
      <c r="W150" s="939"/>
      <c r="X150" s="939"/>
      <c r="Y150" s="939"/>
      <c r="Z150" s="939"/>
      <c r="AA150" s="939"/>
      <c r="AB150" s="939"/>
      <c r="AC150" s="939"/>
      <c r="AD150" s="939"/>
      <c r="AE150" s="939"/>
      <c r="AF150" s="939"/>
      <c r="AG150" s="939"/>
      <c r="AH150" s="939"/>
      <c r="AI150" s="939"/>
      <c r="AJ150" s="940"/>
    </row>
    <row r="151" spans="1:36" x14ac:dyDescent="0.25">
      <c r="A151" s="928"/>
      <c r="B151" s="929"/>
      <c r="C151" s="929"/>
      <c r="D151" s="929"/>
      <c r="E151" s="929"/>
      <c r="F151" s="929"/>
      <c r="G151" s="929"/>
      <c r="H151" s="929"/>
      <c r="I151" s="930"/>
      <c r="J151" s="1710" t="s">
        <v>493</v>
      </c>
      <c r="K151" s="1711"/>
      <c r="L151" s="1711"/>
      <c r="M151" s="1711"/>
      <c r="N151" s="1711"/>
      <c r="O151" s="1711"/>
      <c r="P151" s="1711"/>
      <c r="Q151" s="1711"/>
      <c r="R151" s="1711"/>
      <c r="S151" s="1711"/>
      <c r="T151" s="1711"/>
      <c r="U151" s="1711"/>
      <c r="V151" s="1711"/>
      <c r="W151" s="1711"/>
      <c r="X151" s="1711"/>
      <c r="Y151" s="1711"/>
      <c r="Z151" s="1711"/>
      <c r="AA151" s="1711"/>
      <c r="AB151" s="1711"/>
      <c r="AC151" s="1711"/>
      <c r="AD151" s="1711"/>
      <c r="AE151" s="1711"/>
      <c r="AF151" s="1711"/>
      <c r="AG151" s="1711"/>
      <c r="AH151" s="1711"/>
      <c r="AI151" s="1711"/>
      <c r="AJ151" s="1712"/>
    </row>
    <row r="152" spans="1:36" x14ac:dyDescent="0.25">
      <c r="A152" s="928"/>
      <c r="B152" s="929"/>
      <c r="C152" s="929"/>
      <c r="D152" s="929"/>
      <c r="E152" s="929"/>
      <c r="F152" s="929"/>
      <c r="G152" s="929"/>
      <c r="H152" s="929"/>
      <c r="I152" s="930"/>
      <c r="J152" s="1710"/>
      <c r="K152" s="1711"/>
      <c r="L152" s="1711"/>
      <c r="M152" s="1711"/>
      <c r="N152" s="1711"/>
      <c r="O152" s="1711"/>
      <c r="P152" s="1711"/>
      <c r="Q152" s="1711"/>
      <c r="R152" s="1711"/>
      <c r="S152" s="1711"/>
      <c r="T152" s="1711"/>
      <c r="U152" s="1711"/>
      <c r="V152" s="1711"/>
      <c r="W152" s="1711"/>
      <c r="X152" s="1711"/>
      <c r="Y152" s="1711"/>
      <c r="Z152" s="1711"/>
      <c r="AA152" s="1711"/>
      <c r="AB152" s="1711"/>
      <c r="AC152" s="1711"/>
      <c r="AD152" s="1711"/>
      <c r="AE152" s="1711"/>
      <c r="AF152" s="1711"/>
      <c r="AG152" s="1711"/>
      <c r="AH152" s="1711"/>
      <c r="AI152" s="1711"/>
      <c r="AJ152" s="1712"/>
    </row>
    <row r="153" spans="1:36" x14ac:dyDescent="0.25">
      <c r="A153" s="928"/>
      <c r="B153" s="929"/>
      <c r="C153" s="929"/>
      <c r="D153" s="929"/>
      <c r="E153" s="929"/>
      <c r="F153" s="929"/>
      <c r="G153" s="929"/>
      <c r="H153" s="929"/>
      <c r="I153" s="930"/>
      <c r="J153" s="1710"/>
      <c r="K153" s="1711"/>
      <c r="L153" s="1711"/>
      <c r="M153" s="1711"/>
      <c r="N153" s="1711"/>
      <c r="O153" s="1711"/>
      <c r="P153" s="1711"/>
      <c r="Q153" s="1711"/>
      <c r="R153" s="1711"/>
      <c r="S153" s="1711"/>
      <c r="T153" s="1711"/>
      <c r="U153" s="1711"/>
      <c r="V153" s="1711"/>
      <c r="W153" s="1711"/>
      <c r="X153" s="1711"/>
      <c r="Y153" s="1711"/>
      <c r="Z153" s="1711"/>
      <c r="AA153" s="1711"/>
      <c r="AB153" s="1711"/>
      <c r="AC153" s="1711"/>
      <c r="AD153" s="1711"/>
      <c r="AE153" s="1711"/>
      <c r="AF153" s="1711"/>
      <c r="AG153" s="1711"/>
      <c r="AH153" s="1711"/>
      <c r="AI153" s="1711"/>
      <c r="AJ153" s="1712"/>
    </row>
    <row r="154" spans="1:36" x14ac:dyDescent="0.25">
      <c r="A154" s="928"/>
      <c r="B154" s="929"/>
      <c r="C154" s="929"/>
      <c r="D154" s="929"/>
      <c r="E154" s="929"/>
      <c r="F154" s="929"/>
      <c r="G154" s="929"/>
      <c r="H154" s="929"/>
      <c r="I154" s="930"/>
      <c r="J154" s="1710"/>
      <c r="K154" s="1711"/>
      <c r="L154" s="1711"/>
      <c r="M154" s="1711"/>
      <c r="N154" s="1711"/>
      <c r="O154" s="1711"/>
      <c r="P154" s="1711"/>
      <c r="Q154" s="1711"/>
      <c r="R154" s="1711"/>
      <c r="S154" s="1711"/>
      <c r="T154" s="1711"/>
      <c r="U154" s="1711"/>
      <c r="V154" s="1711"/>
      <c r="W154" s="1711"/>
      <c r="X154" s="1711"/>
      <c r="Y154" s="1711"/>
      <c r="Z154" s="1711"/>
      <c r="AA154" s="1711"/>
      <c r="AB154" s="1711"/>
      <c r="AC154" s="1711"/>
      <c r="AD154" s="1711"/>
      <c r="AE154" s="1711"/>
      <c r="AF154" s="1711"/>
      <c r="AG154" s="1711"/>
      <c r="AH154" s="1711"/>
      <c r="AI154" s="1711"/>
      <c r="AJ154" s="1712"/>
    </row>
    <row r="155" spans="1:36" ht="15.75" thickBot="1" x14ac:dyDescent="0.3">
      <c r="A155" s="928"/>
      <c r="B155" s="929"/>
      <c r="C155" s="929"/>
      <c r="D155" s="929"/>
      <c r="E155" s="929"/>
      <c r="F155" s="929"/>
      <c r="G155" s="929"/>
      <c r="H155" s="929"/>
      <c r="I155" s="930"/>
      <c r="J155" s="1713"/>
      <c r="K155" s="1714"/>
      <c r="L155" s="1714"/>
      <c r="M155" s="1714"/>
      <c r="N155" s="1714"/>
      <c r="O155" s="1714"/>
      <c r="P155" s="1714"/>
      <c r="Q155" s="1714"/>
      <c r="R155" s="1714"/>
      <c r="S155" s="1714"/>
      <c r="T155" s="1714"/>
      <c r="U155" s="1714"/>
      <c r="V155" s="1714"/>
      <c r="W155" s="1714"/>
      <c r="X155" s="1714"/>
      <c r="Y155" s="1714"/>
      <c r="Z155" s="1714"/>
      <c r="AA155" s="1714"/>
      <c r="AB155" s="1714"/>
      <c r="AC155" s="1714"/>
      <c r="AD155" s="1714"/>
      <c r="AE155" s="1714"/>
      <c r="AF155" s="1714"/>
      <c r="AG155" s="1714"/>
      <c r="AH155" s="1714"/>
      <c r="AI155" s="1714"/>
      <c r="AJ155" s="1715"/>
    </row>
    <row r="156" spans="1:36" x14ac:dyDescent="0.25">
      <c r="A156" s="85"/>
      <c r="B156" s="86"/>
      <c r="C156" s="86"/>
      <c r="D156" s="86"/>
      <c r="E156" s="86"/>
      <c r="F156" s="86"/>
      <c r="G156" s="86"/>
      <c r="H156" s="86"/>
      <c r="I156" s="86"/>
      <c r="J156" s="304"/>
      <c r="K156" s="279"/>
      <c r="L156" s="279"/>
      <c r="M156" s="279"/>
      <c r="N156" s="279"/>
      <c r="O156" s="279"/>
      <c r="P156" s="279"/>
      <c r="Q156" s="279"/>
      <c r="R156" s="279"/>
      <c r="S156" s="279"/>
      <c r="T156" s="279"/>
      <c r="U156" s="279"/>
      <c r="V156" s="279"/>
      <c r="W156" s="279"/>
      <c r="X156" s="279"/>
      <c r="Y156" s="279"/>
      <c r="Z156" s="279"/>
      <c r="AA156" s="279"/>
      <c r="AB156" s="279"/>
      <c r="AC156" s="279"/>
      <c r="AD156" s="279"/>
      <c r="AE156" s="279"/>
      <c r="AF156" s="279"/>
      <c r="AG156" s="279"/>
      <c r="AH156" s="279"/>
      <c r="AI156" s="279"/>
      <c r="AJ156" s="280"/>
    </row>
    <row r="157" spans="1:36" x14ac:dyDescent="0.25">
      <c r="A157" s="92"/>
      <c r="B157" s="1229" t="s">
        <v>367</v>
      </c>
      <c r="C157" s="1229"/>
      <c r="D157" s="1229"/>
      <c r="E157" s="1229"/>
      <c r="F157" s="1229"/>
      <c r="G157" s="1229"/>
      <c r="H157" s="1725" t="str">
        <f>'CARGAR datos'!E8</f>
        <v>-</v>
      </c>
      <c r="I157" s="1232"/>
      <c r="J157" s="1232"/>
      <c r="K157" s="1232"/>
      <c r="L157" s="1232"/>
      <c r="M157" s="1232"/>
      <c r="N157" s="1232"/>
      <c r="O157" s="1232"/>
      <c r="P157" s="1232"/>
      <c r="Q157" s="1232"/>
      <c r="R157" s="1232"/>
      <c r="S157" s="1232"/>
      <c r="T157" s="1232"/>
      <c r="U157" s="1232"/>
      <c r="V157" s="1232"/>
      <c r="W157" s="1232"/>
      <c r="X157" s="1232"/>
      <c r="Y157" s="1232"/>
      <c r="Z157" s="1232"/>
      <c r="AA157" s="1232"/>
      <c r="AB157" s="1232"/>
      <c r="AC157" s="1232"/>
      <c r="AD157" s="1232"/>
      <c r="AE157" s="1232"/>
      <c r="AF157" s="1232"/>
      <c r="AG157" s="1232"/>
      <c r="AH157" s="1232"/>
      <c r="AI157" s="1232"/>
      <c r="AJ157" s="1723"/>
    </row>
    <row r="158" spans="1:36" x14ac:dyDescent="0.25">
      <c r="A158" s="92"/>
      <c r="B158" s="1229" t="s">
        <v>485</v>
      </c>
      <c r="C158" s="1229"/>
      <c r="D158" s="1229"/>
      <c r="E158" s="1229"/>
      <c r="F158" s="1232" t="str">
        <f>'CARGAR datos'!E30</f>
        <v>-</v>
      </c>
      <c r="G158" s="1232"/>
      <c r="H158" s="1232"/>
      <c r="I158" s="1232"/>
      <c r="J158" s="1232"/>
      <c r="K158" s="1232"/>
      <c r="L158" s="1232"/>
      <c r="M158" s="1232"/>
      <c r="N158" s="1232"/>
      <c r="O158" s="1232"/>
      <c r="P158" s="1232"/>
      <c r="Q158" s="1232"/>
      <c r="R158" s="1232"/>
      <c r="S158" s="1232"/>
      <c r="T158" s="1232"/>
      <c r="U158" s="1232"/>
      <c r="V158" s="1232"/>
      <c r="W158" s="1232"/>
      <c r="X158" s="1232"/>
      <c r="Y158" s="1232"/>
      <c r="Z158" s="1232"/>
      <c r="AA158" s="1232"/>
      <c r="AB158" s="1232"/>
      <c r="AC158" s="1232"/>
      <c r="AD158" s="1232"/>
      <c r="AE158" s="1232"/>
      <c r="AF158" s="1232"/>
      <c r="AG158" s="98" t="s">
        <v>164</v>
      </c>
      <c r="AH158" s="1232" t="str">
        <f>'CARGAR datos'!I30</f>
        <v>-</v>
      </c>
      <c r="AI158" s="1232"/>
      <c r="AJ158" s="1723"/>
    </row>
    <row r="159" spans="1:36" x14ac:dyDescent="0.25">
      <c r="A159" s="92"/>
      <c r="B159" s="1229" t="s">
        <v>486</v>
      </c>
      <c r="C159" s="1229"/>
      <c r="D159" s="1229"/>
      <c r="E159" s="1229"/>
      <c r="F159" s="1229"/>
      <c r="G159" s="1229"/>
      <c r="H159" s="1229"/>
      <c r="I159" s="1229"/>
      <c r="J159" s="1229"/>
      <c r="K159" s="1229"/>
      <c r="L159" s="1229" t="s">
        <v>487</v>
      </c>
      <c r="M159" s="1229"/>
      <c r="N159" s="929" t="str">
        <f>'CARGAR datos'!F32</f>
        <v>-</v>
      </c>
      <c r="O159" s="929"/>
      <c r="P159" s="1229" t="s">
        <v>488</v>
      </c>
      <c r="Q159" s="1229"/>
      <c r="R159" s="1229"/>
      <c r="S159" s="929" t="str">
        <f>'CARGAR datos'!H32</f>
        <v>-</v>
      </c>
      <c r="T159" s="929"/>
      <c r="U159" s="1229" t="s">
        <v>489</v>
      </c>
      <c r="V159" s="1229"/>
      <c r="W159" s="929" t="str">
        <f>'CARGAR datos'!J32</f>
        <v>-</v>
      </c>
      <c r="X159" s="929"/>
      <c r="Y159" s="929"/>
      <c r="Z159" s="1229" t="s">
        <v>490</v>
      </c>
      <c r="AA159" s="1229"/>
      <c r="AB159" s="929" t="str">
        <f>'CARGAR datos'!L32</f>
        <v>-</v>
      </c>
      <c r="AC159" s="929"/>
      <c r="AD159" s="1229" t="s">
        <v>491</v>
      </c>
      <c r="AE159" s="1229"/>
      <c r="AF159" s="929" t="str">
        <f>'CARGAR datos'!O32</f>
        <v>-</v>
      </c>
      <c r="AG159" s="929"/>
      <c r="AH159" s="929"/>
      <c r="AI159" s="929"/>
      <c r="AJ159" s="930"/>
    </row>
    <row r="160" spans="1:36" x14ac:dyDescent="0.25">
      <c r="A160" s="92"/>
      <c r="B160" s="1229" t="s">
        <v>443</v>
      </c>
      <c r="C160" s="1229"/>
      <c r="D160" s="1229"/>
      <c r="E160" s="1229"/>
      <c r="F160" s="1229"/>
      <c r="G160" s="1232" t="str">
        <f>'CARGAR datos'!E31</f>
        <v>BAHIA BLANCA</v>
      </c>
      <c r="H160" s="1232"/>
      <c r="I160" s="1232"/>
      <c r="J160" s="1232"/>
      <c r="K160" s="1232"/>
      <c r="L160" s="1232"/>
      <c r="M160" s="1232"/>
      <c r="N160" s="1232"/>
      <c r="O160" s="1232"/>
      <c r="P160" s="1232"/>
      <c r="Q160" s="1232"/>
      <c r="R160" s="98"/>
      <c r="S160" s="98"/>
      <c r="T160" s="91"/>
      <c r="U160" s="91"/>
      <c r="V160" s="91"/>
      <c r="W160" s="98"/>
      <c r="X160" s="98"/>
      <c r="Y160" s="98"/>
      <c r="Z160" s="98"/>
      <c r="AA160" s="98"/>
      <c r="AB160" s="98"/>
      <c r="AC160" s="98"/>
      <c r="AD160" s="91"/>
      <c r="AE160" s="91"/>
      <c r="AF160" s="91"/>
      <c r="AG160" s="91"/>
      <c r="AH160" s="91"/>
      <c r="AI160" s="91"/>
      <c r="AJ160" s="93"/>
    </row>
    <row r="161" spans="1:36" x14ac:dyDescent="0.25">
      <c r="A161" s="92"/>
      <c r="B161" s="1229" t="s">
        <v>492</v>
      </c>
      <c r="C161" s="1229"/>
      <c r="D161" s="1229"/>
      <c r="E161" s="1229"/>
      <c r="F161" s="1229"/>
      <c r="G161" s="1229"/>
      <c r="H161" s="1232" t="str">
        <f>'CARGAR datos'!E19</f>
        <v>-</v>
      </c>
      <c r="I161" s="1232"/>
      <c r="J161" s="1232"/>
      <c r="K161" s="1232"/>
      <c r="L161" s="1232"/>
      <c r="M161" s="1232"/>
      <c r="N161" s="1232"/>
      <c r="O161" s="1232"/>
      <c r="P161" s="1232"/>
      <c r="Q161" s="1232"/>
      <c r="R161" s="1232"/>
      <c r="S161" s="1232"/>
      <c r="T161" s="1232"/>
      <c r="U161" s="1232"/>
      <c r="V161" s="1232"/>
      <c r="W161" s="91"/>
      <c r="X161" s="91"/>
      <c r="Y161" s="91"/>
      <c r="Z161" s="91"/>
      <c r="AA161" s="91"/>
      <c r="AB161" s="91"/>
      <c r="AC161" s="91"/>
      <c r="AD161" s="91"/>
      <c r="AE161" s="91"/>
      <c r="AF161" s="91"/>
      <c r="AG161" s="91"/>
      <c r="AH161" s="91"/>
      <c r="AI161" s="91"/>
      <c r="AJ161" s="93"/>
    </row>
    <row r="162" spans="1:36" x14ac:dyDescent="0.25">
      <c r="A162" s="92"/>
      <c r="B162" s="1229" t="s">
        <v>250</v>
      </c>
      <c r="C162" s="1229"/>
      <c r="D162" s="1229"/>
      <c r="E162" s="1229"/>
      <c r="F162" s="1229"/>
      <c r="G162" s="1232" t="str">
        <f>'CARGAR datos'!E25</f>
        <v>-</v>
      </c>
      <c r="H162" s="1232"/>
      <c r="I162" s="1232"/>
      <c r="J162" s="1232"/>
      <c r="K162" s="1232"/>
      <c r="L162" s="1232"/>
      <c r="M162" s="98"/>
      <c r="N162" s="98"/>
      <c r="O162" s="98"/>
      <c r="P162" s="98"/>
      <c r="Q162" s="98"/>
      <c r="R162" s="98"/>
      <c r="S162" s="98"/>
      <c r="T162" s="98"/>
      <c r="U162" s="98"/>
      <c r="V162" s="98"/>
      <c r="W162" s="91"/>
      <c r="X162" s="91"/>
      <c r="Y162" s="91"/>
      <c r="Z162" s="91"/>
      <c r="AA162" s="98"/>
      <c r="AB162" s="98"/>
      <c r="AC162" s="98"/>
      <c r="AD162" s="98"/>
      <c r="AE162" s="98"/>
      <c r="AF162" s="91"/>
      <c r="AG162" s="91"/>
      <c r="AH162" s="91"/>
      <c r="AI162" s="91"/>
      <c r="AJ162" s="93"/>
    </row>
    <row r="163" spans="1:36" ht="15.75" thickBot="1" x14ac:dyDescent="0.3">
      <c r="A163" s="95"/>
      <c r="B163" s="96"/>
      <c r="C163" s="96"/>
      <c r="D163" s="96"/>
      <c r="E163" s="96"/>
      <c r="F163" s="96"/>
      <c r="G163" s="96"/>
      <c r="H163" s="96"/>
      <c r="I163" s="96"/>
      <c r="J163" s="96"/>
      <c r="K163" s="96"/>
      <c r="L163" s="96"/>
      <c r="M163" s="96"/>
      <c r="N163" s="96"/>
      <c r="O163" s="96"/>
      <c r="P163" s="96"/>
      <c r="Q163" s="96"/>
      <c r="R163" s="96"/>
      <c r="S163" s="96"/>
      <c r="T163" s="96"/>
      <c r="U163" s="96"/>
      <c r="V163" s="96"/>
      <c r="W163" s="96"/>
      <c r="X163" s="96"/>
      <c r="Y163" s="96"/>
      <c r="Z163" s="96"/>
      <c r="AA163" s="96"/>
      <c r="AB163" s="96"/>
      <c r="AC163" s="96"/>
      <c r="AD163" s="96"/>
      <c r="AE163" s="96"/>
      <c r="AF163" s="96"/>
      <c r="AG163" s="96"/>
      <c r="AH163" s="96"/>
      <c r="AI163" s="96"/>
      <c r="AJ163" s="97"/>
    </row>
    <row r="164" spans="1:36" x14ac:dyDescent="0.25">
      <c r="A164" s="85"/>
      <c r="B164" s="86"/>
      <c r="C164" s="86"/>
      <c r="D164" s="103"/>
      <c r="E164" s="103"/>
      <c r="F164" s="103"/>
      <c r="G164" s="86"/>
      <c r="H164" s="86"/>
      <c r="I164" s="86"/>
      <c r="J164" s="86"/>
      <c r="K164" s="86"/>
      <c r="L164" s="86"/>
      <c r="M164" s="86"/>
      <c r="N164" s="86"/>
      <c r="O164" s="103"/>
      <c r="P164" s="103"/>
      <c r="Q164" s="103"/>
      <c r="R164" s="103"/>
      <c r="S164" s="103"/>
      <c r="T164" s="103"/>
      <c r="U164" s="103"/>
      <c r="V164" s="103"/>
      <c r="W164" s="103"/>
      <c r="X164" s="103"/>
      <c r="Y164" s="103"/>
      <c r="Z164" s="103"/>
      <c r="AA164" s="103"/>
      <c r="AB164" s="103"/>
      <c r="AC164" s="86"/>
      <c r="AD164" s="103"/>
      <c r="AE164" s="103"/>
      <c r="AF164" s="103"/>
      <c r="AG164" s="86"/>
      <c r="AH164" s="86"/>
      <c r="AI164" s="103"/>
      <c r="AJ164" s="305"/>
    </row>
    <row r="165" spans="1:36" x14ac:dyDescent="0.25">
      <c r="A165" s="1716" t="s">
        <v>509</v>
      </c>
      <c r="B165" s="1717"/>
      <c r="C165" s="1717"/>
      <c r="D165" s="1717"/>
      <c r="E165" s="1717"/>
      <c r="F165" s="1717"/>
      <c r="G165" s="1717"/>
      <c r="H165" s="1717"/>
      <c r="I165" s="1717"/>
      <c r="J165" s="1717"/>
      <c r="K165" s="1717"/>
      <c r="L165" s="1717"/>
      <c r="M165" s="1717"/>
      <c r="N165" s="1717"/>
      <c r="O165" s="1717"/>
      <c r="P165" s="1717"/>
      <c r="Q165" s="91"/>
      <c r="R165" s="91"/>
      <c r="S165" s="91"/>
      <c r="T165" s="91"/>
      <c r="U165" s="91"/>
      <c r="V165" s="91"/>
      <c r="W165" s="91"/>
      <c r="X165" s="91"/>
      <c r="Y165" s="91"/>
      <c r="Z165" s="91"/>
      <c r="AA165" s="91"/>
      <c r="AB165" s="91"/>
      <c r="AC165" s="91"/>
      <c r="AD165" s="91"/>
      <c r="AE165" s="91"/>
      <c r="AF165" s="91"/>
      <c r="AG165" s="91"/>
      <c r="AH165" s="91"/>
      <c r="AI165" s="91"/>
      <c r="AJ165" s="93"/>
    </row>
    <row r="166" spans="1:36" x14ac:dyDescent="0.25">
      <c r="A166" s="1720"/>
      <c r="B166" s="1721"/>
      <c r="C166" s="1721"/>
      <c r="D166" s="1721"/>
      <c r="E166" s="1721"/>
      <c r="F166" s="1721"/>
      <c r="G166" s="1721"/>
      <c r="H166" s="1721"/>
      <c r="I166" s="1721"/>
      <c r="J166" s="1721"/>
      <c r="K166" s="1721"/>
      <c r="L166" s="1721"/>
      <c r="M166" s="1721"/>
      <c r="N166" s="1721"/>
      <c r="O166" s="1721"/>
      <c r="P166" s="1721"/>
      <c r="Q166" s="1721"/>
      <c r="R166" s="1721"/>
      <c r="S166" s="1721"/>
      <c r="T166" s="1721"/>
      <c r="U166" s="1721"/>
      <c r="V166" s="1721"/>
      <c r="W166" s="1721"/>
      <c r="X166" s="1721"/>
      <c r="Y166" s="1721"/>
      <c r="Z166" s="1721"/>
      <c r="AA166" s="1721"/>
      <c r="AB166" s="1721"/>
      <c r="AC166" s="1721"/>
      <c r="AD166" s="1721"/>
      <c r="AE166" s="1721"/>
      <c r="AF166" s="1721"/>
      <c r="AG166" s="1721"/>
      <c r="AH166" s="1721"/>
      <c r="AI166" s="1721"/>
      <c r="AJ166" s="1722"/>
    </row>
    <row r="167" spans="1:36" x14ac:dyDescent="0.25">
      <c r="A167" s="1720"/>
      <c r="B167" s="1721"/>
      <c r="C167" s="1721"/>
      <c r="D167" s="1721"/>
      <c r="E167" s="1721"/>
      <c r="F167" s="1721"/>
      <c r="G167" s="1721"/>
      <c r="H167" s="1721"/>
      <c r="I167" s="1721"/>
      <c r="J167" s="1721"/>
      <c r="K167" s="1721"/>
      <c r="L167" s="1721"/>
      <c r="M167" s="1721"/>
      <c r="N167" s="1721"/>
      <c r="O167" s="1721"/>
      <c r="P167" s="1721"/>
      <c r="Q167" s="1721"/>
      <c r="R167" s="1721"/>
      <c r="S167" s="1721"/>
      <c r="T167" s="1721"/>
      <c r="U167" s="1721"/>
      <c r="V167" s="1721"/>
      <c r="W167" s="1721"/>
      <c r="X167" s="1721"/>
      <c r="Y167" s="1721"/>
      <c r="Z167" s="1721"/>
      <c r="AA167" s="1721"/>
      <c r="AB167" s="1721"/>
      <c r="AC167" s="1721"/>
      <c r="AD167" s="1721"/>
      <c r="AE167" s="1721"/>
      <c r="AF167" s="1721"/>
      <c r="AG167" s="1721"/>
      <c r="AH167" s="1721"/>
      <c r="AI167" s="1721"/>
      <c r="AJ167" s="1722"/>
    </row>
    <row r="168" spans="1:36" x14ac:dyDescent="0.25">
      <c r="A168" s="1720"/>
      <c r="B168" s="1721"/>
      <c r="C168" s="1721"/>
      <c r="D168" s="1721"/>
      <c r="E168" s="1721"/>
      <c r="F168" s="1721"/>
      <c r="G168" s="1721"/>
      <c r="H168" s="1721"/>
      <c r="I168" s="1721"/>
      <c r="J168" s="1721"/>
      <c r="K168" s="1721"/>
      <c r="L168" s="1721"/>
      <c r="M168" s="1721"/>
      <c r="N168" s="1721"/>
      <c r="O168" s="1721"/>
      <c r="P168" s="1721"/>
      <c r="Q168" s="1721"/>
      <c r="R168" s="1721"/>
      <c r="S168" s="1721"/>
      <c r="T168" s="1721"/>
      <c r="U168" s="1721"/>
      <c r="V168" s="1721"/>
      <c r="W168" s="1721"/>
      <c r="X168" s="1721"/>
      <c r="Y168" s="1721"/>
      <c r="Z168" s="1721"/>
      <c r="AA168" s="1721"/>
      <c r="AB168" s="1721"/>
      <c r="AC168" s="1721"/>
      <c r="AD168" s="1721"/>
      <c r="AE168" s="1721"/>
      <c r="AF168" s="1721"/>
      <c r="AG168" s="1721"/>
      <c r="AH168" s="1721"/>
      <c r="AI168" s="1721"/>
      <c r="AJ168" s="1722"/>
    </row>
    <row r="169" spans="1:36" x14ac:dyDescent="0.25">
      <c r="A169" s="1720"/>
      <c r="B169" s="1721"/>
      <c r="C169" s="1721"/>
      <c r="D169" s="1721"/>
      <c r="E169" s="1721"/>
      <c r="F169" s="1721"/>
      <c r="G169" s="1721"/>
      <c r="H169" s="1721"/>
      <c r="I169" s="1721"/>
      <c r="J169" s="1721"/>
      <c r="K169" s="1721"/>
      <c r="L169" s="1721"/>
      <c r="M169" s="1721"/>
      <c r="N169" s="1721"/>
      <c r="O169" s="1721"/>
      <c r="P169" s="1721"/>
      <c r="Q169" s="1721"/>
      <c r="R169" s="1721"/>
      <c r="S169" s="1721"/>
      <c r="T169" s="1721"/>
      <c r="U169" s="1721"/>
      <c r="V169" s="1721"/>
      <c r="W169" s="1721"/>
      <c r="X169" s="1721"/>
      <c r="Y169" s="1721"/>
      <c r="Z169" s="1721"/>
      <c r="AA169" s="1721"/>
      <c r="AB169" s="1721"/>
      <c r="AC169" s="1721"/>
      <c r="AD169" s="1721"/>
      <c r="AE169" s="1721"/>
      <c r="AF169" s="1721"/>
      <c r="AG169" s="1721"/>
      <c r="AH169" s="1721"/>
      <c r="AI169" s="1721"/>
      <c r="AJ169" s="1722"/>
    </row>
    <row r="170" spans="1:36" x14ac:dyDescent="0.25">
      <c r="A170" s="1720"/>
      <c r="B170" s="1721"/>
      <c r="C170" s="1721"/>
      <c r="D170" s="1721"/>
      <c r="E170" s="1721"/>
      <c r="F170" s="1721"/>
      <c r="G170" s="1721"/>
      <c r="H170" s="1721"/>
      <c r="I170" s="1721"/>
      <c r="J170" s="1721"/>
      <c r="K170" s="1721"/>
      <c r="L170" s="1721"/>
      <c r="M170" s="1721"/>
      <c r="N170" s="1721"/>
      <c r="O170" s="1721"/>
      <c r="P170" s="1721"/>
      <c r="Q170" s="1721"/>
      <c r="R170" s="1721"/>
      <c r="S170" s="1721"/>
      <c r="T170" s="1721"/>
      <c r="U170" s="1721"/>
      <c r="V170" s="1721"/>
      <c r="W170" s="1721"/>
      <c r="X170" s="1721"/>
      <c r="Y170" s="1721"/>
      <c r="Z170" s="1721"/>
      <c r="AA170" s="1721"/>
      <c r="AB170" s="1721"/>
      <c r="AC170" s="1721"/>
      <c r="AD170" s="1721"/>
      <c r="AE170" s="1721"/>
      <c r="AF170" s="1721"/>
      <c r="AG170" s="1721"/>
      <c r="AH170" s="1721"/>
      <c r="AI170" s="1721"/>
      <c r="AJ170" s="1722"/>
    </row>
    <row r="171" spans="1:36" x14ac:dyDescent="0.25">
      <c r="A171" s="1720"/>
      <c r="B171" s="1721"/>
      <c r="C171" s="1721"/>
      <c r="D171" s="1721"/>
      <c r="E171" s="1721"/>
      <c r="F171" s="1721"/>
      <c r="G171" s="1721"/>
      <c r="H171" s="1721"/>
      <c r="I171" s="1721"/>
      <c r="J171" s="1721"/>
      <c r="K171" s="1721"/>
      <c r="L171" s="1721"/>
      <c r="M171" s="1721"/>
      <c r="N171" s="1721"/>
      <c r="O171" s="1721"/>
      <c r="P171" s="1721"/>
      <c r="Q171" s="1721"/>
      <c r="R171" s="1721"/>
      <c r="S171" s="1721"/>
      <c r="T171" s="1721"/>
      <c r="U171" s="1721"/>
      <c r="V171" s="1721"/>
      <c r="W171" s="1721"/>
      <c r="X171" s="1721"/>
      <c r="Y171" s="1721"/>
      <c r="Z171" s="1721"/>
      <c r="AA171" s="1721"/>
      <c r="AB171" s="1721"/>
      <c r="AC171" s="1721"/>
      <c r="AD171" s="1721"/>
      <c r="AE171" s="1721"/>
      <c r="AF171" s="1721"/>
      <c r="AG171" s="1721"/>
      <c r="AH171" s="1721"/>
      <c r="AI171" s="1721"/>
      <c r="AJ171" s="1722"/>
    </row>
    <row r="172" spans="1:36" x14ac:dyDescent="0.25">
      <c r="A172" s="1720"/>
      <c r="B172" s="1721"/>
      <c r="C172" s="1721"/>
      <c r="D172" s="1721"/>
      <c r="E172" s="1721"/>
      <c r="F172" s="1721"/>
      <c r="G172" s="1721"/>
      <c r="H172" s="1721"/>
      <c r="I172" s="1721"/>
      <c r="J172" s="1721"/>
      <c r="K172" s="1721"/>
      <c r="L172" s="1721"/>
      <c r="M172" s="1721"/>
      <c r="N172" s="1721"/>
      <c r="O172" s="1721"/>
      <c r="P172" s="1721"/>
      <c r="Q172" s="1721"/>
      <c r="R172" s="1721"/>
      <c r="S172" s="1721"/>
      <c r="T172" s="1721"/>
      <c r="U172" s="1721"/>
      <c r="V172" s="1721"/>
      <c r="W172" s="1721"/>
      <c r="X172" s="1721"/>
      <c r="Y172" s="1721"/>
      <c r="Z172" s="1721"/>
      <c r="AA172" s="1721"/>
      <c r="AB172" s="1721"/>
      <c r="AC172" s="1721"/>
      <c r="AD172" s="1721"/>
      <c r="AE172" s="1721"/>
      <c r="AF172" s="1721"/>
      <c r="AG172" s="1721"/>
      <c r="AH172" s="1721"/>
      <c r="AI172" s="1721"/>
      <c r="AJ172" s="1722"/>
    </row>
    <row r="173" spans="1:36" x14ac:dyDescent="0.25">
      <c r="A173" s="1720"/>
      <c r="B173" s="1721"/>
      <c r="C173" s="1721"/>
      <c r="D173" s="1721"/>
      <c r="E173" s="1721"/>
      <c r="F173" s="1721"/>
      <c r="G173" s="1721"/>
      <c r="H173" s="1721"/>
      <c r="I173" s="1721"/>
      <c r="J173" s="1721"/>
      <c r="K173" s="1721"/>
      <c r="L173" s="1721"/>
      <c r="M173" s="1721"/>
      <c r="N173" s="1721"/>
      <c r="O173" s="1721"/>
      <c r="P173" s="1721"/>
      <c r="Q173" s="1721"/>
      <c r="R173" s="1721"/>
      <c r="S173" s="1721"/>
      <c r="T173" s="1721"/>
      <c r="U173" s="1721"/>
      <c r="V173" s="1721"/>
      <c r="W173" s="1721"/>
      <c r="X173" s="1721"/>
      <c r="Y173" s="1721"/>
      <c r="Z173" s="1721"/>
      <c r="AA173" s="1721"/>
      <c r="AB173" s="1721"/>
      <c r="AC173" s="1721"/>
      <c r="AD173" s="1721"/>
      <c r="AE173" s="1721"/>
      <c r="AF173" s="1721"/>
      <c r="AG173" s="1721"/>
      <c r="AH173" s="1721"/>
      <c r="AI173" s="1721"/>
      <c r="AJ173" s="1722"/>
    </row>
    <row r="174" spans="1:36" x14ac:dyDescent="0.25">
      <c r="A174" s="1720"/>
      <c r="B174" s="1721"/>
      <c r="C174" s="1721"/>
      <c r="D174" s="1721"/>
      <c r="E174" s="1721"/>
      <c r="F174" s="1721"/>
      <c r="G174" s="1721"/>
      <c r="H174" s="1721"/>
      <c r="I174" s="1721"/>
      <c r="J174" s="1721"/>
      <c r="K174" s="1721"/>
      <c r="L174" s="1721"/>
      <c r="M174" s="1721"/>
      <c r="N174" s="1721"/>
      <c r="O174" s="1721"/>
      <c r="P174" s="1721"/>
      <c r="Q174" s="1721"/>
      <c r="R174" s="1721"/>
      <c r="S174" s="1721"/>
      <c r="T174" s="1721"/>
      <c r="U174" s="1721"/>
      <c r="V174" s="1721"/>
      <c r="W174" s="1721"/>
      <c r="X174" s="1721"/>
      <c r="Y174" s="1721"/>
      <c r="Z174" s="1721"/>
      <c r="AA174" s="1721"/>
      <c r="AB174" s="1721"/>
      <c r="AC174" s="1721"/>
      <c r="AD174" s="1721"/>
      <c r="AE174" s="1721"/>
      <c r="AF174" s="1721"/>
      <c r="AG174" s="1721"/>
      <c r="AH174" s="1721"/>
      <c r="AI174" s="1721"/>
      <c r="AJ174" s="1722"/>
    </row>
    <row r="175" spans="1:36" x14ac:dyDescent="0.25">
      <c r="A175" s="1720"/>
      <c r="B175" s="1721"/>
      <c r="C175" s="1721"/>
      <c r="D175" s="1721"/>
      <c r="E175" s="1721"/>
      <c r="F175" s="1721"/>
      <c r="G175" s="1721"/>
      <c r="H175" s="1721"/>
      <c r="I175" s="1721"/>
      <c r="J175" s="1721"/>
      <c r="K175" s="1721"/>
      <c r="L175" s="1721"/>
      <c r="M175" s="1721"/>
      <c r="N175" s="1721"/>
      <c r="O175" s="1721"/>
      <c r="P175" s="1721"/>
      <c r="Q175" s="1721"/>
      <c r="R175" s="1721"/>
      <c r="S175" s="1721"/>
      <c r="T175" s="1721"/>
      <c r="U175" s="1721"/>
      <c r="V175" s="1721"/>
      <c r="W175" s="1721"/>
      <c r="X175" s="1721"/>
      <c r="Y175" s="1721"/>
      <c r="Z175" s="1721"/>
      <c r="AA175" s="1721"/>
      <c r="AB175" s="1721"/>
      <c r="AC175" s="1721"/>
      <c r="AD175" s="1721"/>
      <c r="AE175" s="1721"/>
      <c r="AF175" s="1721"/>
      <c r="AG175" s="1721"/>
      <c r="AH175" s="1721"/>
      <c r="AI175" s="1721"/>
      <c r="AJ175" s="1722"/>
    </row>
    <row r="176" spans="1:36" x14ac:dyDescent="0.25">
      <c r="A176" s="1720"/>
      <c r="B176" s="1721"/>
      <c r="C176" s="1721"/>
      <c r="D176" s="1721"/>
      <c r="E176" s="1721"/>
      <c r="F176" s="1721"/>
      <c r="G176" s="1721"/>
      <c r="H176" s="1721"/>
      <c r="I176" s="1721"/>
      <c r="J176" s="1721"/>
      <c r="K176" s="1721"/>
      <c r="L176" s="1721"/>
      <c r="M176" s="1721"/>
      <c r="N176" s="1721"/>
      <c r="O176" s="1721"/>
      <c r="P176" s="1721"/>
      <c r="Q176" s="1721"/>
      <c r="R176" s="1721"/>
      <c r="S176" s="1721"/>
      <c r="T176" s="1721"/>
      <c r="U176" s="1721"/>
      <c r="V176" s="1721"/>
      <c r="W176" s="1721"/>
      <c r="X176" s="1721"/>
      <c r="Y176" s="1721"/>
      <c r="Z176" s="1721"/>
      <c r="AA176" s="1721"/>
      <c r="AB176" s="1721"/>
      <c r="AC176" s="1721"/>
      <c r="AD176" s="1721"/>
      <c r="AE176" s="1721"/>
      <c r="AF176" s="1721"/>
      <c r="AG176" s="1721"/>
      <c r="AH176" s="1721"/>
      <c r="AI176" s="1721"/>
      <c r="AJ176" s="1722"/>
    </row>
    <row r="177" spans="1:36" x14ac:dyDescent="0.25">
      <c r="A177" s="1720"/>
      <c r="B177" s="1721"/>
      <c r="C177" s="1721"/>
      <c r="D177" s="1721"/>
      <c r="E177" s="1721"/>
      <c r="F177" s="1721"/>
      <c r="G177" s="1721"/>
      <c r="H177" s="1721"/>
      <c r="I177" s="1721"/>
      <c r="J177" s="1721"/>
      <c r="K177" s="1721"/>
      <c r="L177" s="1721"/>
      <c r="M177" s="1721"/>
      <c r="N177" s="1721"/>
      <c r="O177" s="1721"/>
      <c r="P177" s="1721"/>
      <c r="Q177" s="1721"/>
      <c r="R177" s="1721"/>
      <c r="S177" s="1721"/>
      <c r="T177" s="1721"/>
      <c r="U177" s="1721"/>
      <c r="V177" s="1721"/>
      <c r="W177" s="1721"/>
      <c r="X177" s="1721"/>
      <c r="Y177" s="1721"/>
      <c r="Z177" s="1721"/>
      <c r="AA177" s="1721"/>
      <c r="AB177" s="1721"/>
      <c r="AC177" s="1721"/>
      <c r="AD177" s="1721"/>
      <c r="AE177" s="1721"/>
      <c r="AF177" s="1721"/>
      <c r="AG177" s="1721"/>
      <c r="AH177" s="1721"/>
      <c r="AI177" s="1721"/>
      <c r="AJ177" s="1722"/>
    </row>
    <row r="178" spans="1:36" x14ac:dyDescent="0.25">
      <c r="A178" s="1720"/>
      <c r="B178" s="1721"/>
      <c r="C178" s="1721"/>
      <c r="D178" s="1721"/>
      <c r="E178" s="1721"/>
      <c r="F178" s="1721"/>
      <c r="G178" s="1721"/>
      <c r="H178" s="1721"/>
      <c r="I178" s="1721"/>
      <c r="J178" s="1721"/>
      <c r="K178" s="1721"/>
      <c r="L178" s="1721"/>
      <c r="M178" s="1721"/>
      <c r="N178" s="1721"/>
      <c r="O178" s="1721"/>
      <c r="P178" s="1721"/>
      <c r="Q178" s="1721"/>
      <c r="R178" s="1721"/>
      <c r="S178" s="1721"/>
      <c r="T178" s="1721"/>
      <c r="U178" s="1721"/>
      <c r="V178" s="1721"/>
      <c r="W178" s="1721"/>
      <c r="X178" s="1721"/>
      <c r="Y178" s="1721"/>
      <c r="Z178" s="1721"/>
      <c r="AA178" s="1721"/>
      <c r="AB178" s="1721"/>
      <c r="AC178" s="1721"/>
      <c r="AD178" s="1721"/>
      <c r="AE178" s="1721"/>
      <c r="AF178" s="1721"/>
      <c r="AG178" s="1721"/>
      <c r="AH178" s="1721"/>
      <c r="AI178" s="1721"/>
      <c r="AJ178" s="1722"/>
    </row>
    <row r="179" spans="1:36" x14ac:dyDescent="0.25">
      <c r="A179" s="1720"/>
      <c r="B179" s="1721"/>
      <c r="C179" s="1721"/>
      <c r="D179" s="1721"/>
      <c r="E179" s="1721"/>
      <c r="F179" s="1721"/>
      <c r="G179" s="1721"/>
      <c r="H179" s="1721"/>
      <c r="I179" s="1721"/>
      <c r="J179" s="1721"/>
      <c r="K179" s="1721"/>
      <c r="L179" s="1721"/>
      <c r="M179" s="1721"/>
      <c r="N179" s="1721"/>
      <c r="O179" s="1721"/>
      <c r="P179" s="1721"/>
      <c r="Q179" s="1721"/>
      <c r="R179" s="1721"/>
      <c r="S179" s="1721"/>
      <c r="T179" s="1721"/>
      <c r="U179" s="1721"/>
      <c r="V179" s="1721"/>
      <c r="W179" s="1721"/>
      <c r="X179" s="1721"/>
      <c r="Y179" s="1721"/>
      <c r="Z179" s="1721"/>
      <c r="AA179" s="1721"/>
      <c r="AB179" s="1721"/>
      <c r="AC179" s="1721"/>
      <c r="AD179" s="1721"/>
      <c r="AE179" s="1721"/>
      <c r="AF179" s="1721"/>
      <c r="AG179" s="1721"/>
      <c r="AH179" s="1721"/>
      <c r="AI179" s="1721"/>
      <c r="AJ179" s="1722"/>
    </row>
    <row r="180" spans="1:36" x14ac:dyDescent="0.25">
      <c r="A180" s="1720"/>
      <c r="B180" s="1721"/>
      <c r="C180" s="1721"/>
      <c r="D180" s="1721"/>
      <c r="E180" s="1721"/>
      <c r="F180" s="1721"/>
      <c r="G180" s="1721"/>
      <c r="H180" s="1721"/>
      <c r="I180" s="1721"/>
      <c r="J180" s="1721"/>
      <c r="K180" s="1721"/>
      <c r="L180" s="1721"/>
      <c r="M180" s="1721"/>
      <c r="N180" s="1721"/>
      <c r="O180" s="1721"/>
      <c r="P180" s="1721"/>
      <c r="Q180" s="1721"/>
      <c r="R180" s="1721"/>
      <c r="S180" s="1721"/>
      <c r="T180" s="1721"/>
      <c r="U180" s="1721"/>
      <c r="V180" s="1721"/>
      <c r="W180" s="1721"/>
      <c r="X180" s="1721"/>
      <c r="Y180" s="1721"/>
      <c r="Z180" s="1721"/>
      <c r="AA180" s="1721"/>
      <c r="AB180" s="1721"/>
      <c r="AC180" s="1721"/>
      <c r="AD180" s="1721"/>
      <c r="AE180" s="1721"/>
      <c r="AF180" s="1721"/>
      <c r="AG180" s="1721"/>
      <c r="AH180" s="1721"/>
      <c r="AI180" s="1721"/>
      <c r="AJ180" s="1722"/>
    </row>
    <row r="181" spans="1:36" x14ac:dyDescent="0.25">
      <c r="A181" s="1720"/>
      <c r="B181" s="1721"/>
      <c r="C181" s="1721"/>
      <c r="D181" s="1721"/>
      <c r="E181" s="1721"/>
      <c r="F181" s="1721"/>
      <c r="G181" s="1721"/>
      <c r="H181" s="1721"/>
      <c r="I181" s="1721"/>
      <c r="J181" s="1721"/>
      <c r="K181" s="1721"/>
      <c r="L181" s="1721"/>
      <c r="M181" s="1721"/>
      <c r="N181" s="1721"/>
      <c r="O181" s="1721"/>
      <c r="P181" s="1721"/>
      <c r="Q181" s="1721"/>
      <c r="R181" s="1721"/>
      <c r="S181" s="1721"/>
      <c r="T181" s="1721"/>
      <c r="U181" s="1721"/>
      <c r="V181" s="1721"/>
      <c r="W181" s="1721"/>
      <c r="X181" s="1721"/>
      <c r="Y181" s="1721"/>
      <c r="Z181" s="1721"/>
      <c r="AA181" s="1721"/>
      <c r="AB181" s="1721"/>
      <c r="AC181" s="1721"/>
      <c r="AD181" s="1721"/>
      <c r="AE181" s="1721"/>
      <c r="AF181" s="1721"/>
      <c r="AG181" s="1721"/>
      <c r="AH181" s="1721"/>
      <c r="AI181" s="1721"/>
      <c r="AJ181" s="1722"/>
    </row>
    <row r="182" spans="1:36" x14ac:dyDescent="0.25">
      <c r="A182" s="1720"/>
      <c r="B182" s="1721"/>
      <c r="C182" s="1721"/>
      <c r="D182" s="1721"/>
      <c r="E182" s="1721"/>
      <c r="F182" s="1721"/>
      <c r="G182" s="1721"/>
      <c r="H182" s="1721"/>
      <c r="I182" s="1721"/>
      <c r="J182" s="1721"/>
      <c r="K182" s="1721"/>
      <c r="L182" s="1721"/>
      <c r="M182" s="1721"/>
      <c r="N182" s="1721"/>
      <c r="O182" s="1721"/>
      <c r="P182" s="1721"/>
      <c r="Q182" s="1721"/>
      <c r="R182" s="1721"/>
      <c r="S182" s="1721"/>
      <c r="T182" s="1721"/>
      <c r="U182" s="1721"/>
      <c r="V182" s="1721"/>
      <c r="W182" s="1721"/>
      <c r="X182" s="1721"/>
      <c r="Y182" s="1721"/>
      <c r="Z182" s="1721"/>
      <c r="AA182" s="1721"/>
      <c r="AB182" s="1721"/>
      <c r="AC182" s="1721"/>
      <c r="AD182" s="1721"/>
      <c r="AE182" s="1721"/>
      <c r="AF182" s="1721"/>
      <c r="AG182" s="1721"/>
      <c r="AH182" s="1721"/>
      <c r="AI182" s="1721"/>
      <c r="AJ182" s="1722"/>
    </row>
    <row r="183" spans="1:36" x14ac:dyDescent="0.25">
      <c r="A183" s="1720"/>
      <c r="B183" s="1721"/>
      <c r="C183" s="1721"/>
      <c r="D183" s="1721"/>
      <c r="E183" s="1721"/>
      <c r="F183" s="1721"/>
      <c r="G183" s="1721"/>
      <c r="H183" s="1721"/>
      <c r="I183" s="1721"/>
      <c r="J183" s="1721"/>
      <c r="K183" s="1721"/>
      <c r="L183" s="1721"/>
      <c r="M183" s="1721"/>
      <c r="N183" s="1721"/>
      <c r="O183" s="1721"/>
      <c r="P183" s="1721"/>
      <c r="Q183" s="1721"/>
      <c r="R183" s="1721"/>
      <c r="S183" s="1721"/>
      <c r="T183" s="1721"/>
      <c r="U183" s="1721"/>
      <c r="V183" s="1721"/>
      <c r="W183" s="1721"/>
      <c r="X183" s="1721"/>
      <c r="Y183" s="1721"/>
      <c r="Z183" s="1721"/>
      <c r="AA183" s="1721"/>
      <c r="AB183" s="1721"/>
      <c r="AC183" s="1721"/>
      <c r="AD183" s="1721"/>
      <c r="AE183" s="1721"/>
      <c r="AF183" s="1721"/>
      <c r="AG183" s="1721"/>
      <c r="AH183" s="1721"/>
      <c r="AI183" s="1721"/>
      <c r="AJ183" s="1722"/>
    </row>
    <row r="184" spans="1:36" x14ac:dyDescent="0.25">
      <c r="A184" s="1720"/>
      <c r="B184" s="1721"/>
      <c r="C184" s="1721"/>
      <c r="D184" s="1721"/>
      <c r="E184" s="1721"/>
      <c r="F184" s="1721"/>
      <c r="G184" s="1721"/>
      <c r="H184" s="1721"/>
      <c r="I184" s="1721"/>
      <c r="J184" s="1721"/>
      <c r="K184" s="1721"/>
      <c r="L184" s="1721"/>
      <c r="M184" s="1721"/>
      <c r="N184" s="1721"/>
      <c r="O184" s="1721"/>
      <c r="P184" s="1721"/>
      <c r="Q184" s="1721"/>
      <c r="R184" s="1721"/>
      <c r="S184" s="1721"/>
      <c r="T184" s="1721"/>
      <c r="U184" s="1721"/>
      <c r="V184" s="1721"/>
      <c r="W184" s="1721"/>
      <c r="X184" s="1721"/>
      <c r="Y184" s="1721"/>
      <c r="Z184" s="1721"/>
      <c r="AA184" s="1721"/>
      <c r="AB184" s="1721"/>
      <c r="AC184" s="1721"/>
      <c r="AD184" s="1721"/>
      <c r="AE184" s="1721"/>
      <c r="AF184" s="1721"/>
      <c r="AG184" s="1721"/>
      <c r="AH184" s="1721"/>
      <c r="AI184" s="1721"/>
      <c r="AJ184" s="1722"/>
    </row>
    <row r="185" spans="1:36" x14ac:dyDescent="0.25">
      <c r="A185" s="1720"/>
      <c r="B185" s="1721"/>
      <c r="C185" s="1721"/>
      <c r="D185" s="1721"/>
      <c r="E185" s="1721"/>
      <c r="F185" s="1721"/>
      <c r="G185" s="1721"/>
      <c r="H185" s="1721"/>
      <c r="I185" s="1721"/>
      <c r="J185" s="1721"/>
      <c r="K185" s="1721"/>
      <c r="L185" s="1721"/>
      <c r="M185" s="1721"/>
      <c r="N185" s="1721"/>
      <c r="O185" s="1721"/>
      <c r="P185" s="1721"/>
      <c r="Q185" s="1721"/>
      <c r="R185" s="1721"/>
      <c r="S185" s="1721"/>
      <c r="T185" s="1721"/>
      <c r="U185" s="1721"/>
      <c r="V185" s="1721"/>
      <c r="W185" s="1721"/>
      <c r="X185" s="1721"/>
      <c r="Y185" s="1721"/>
      <c r="Z185" s="1721"/>
      <c r="AA185" s="1721"/>
      <c r="AB185" s="1721"/>
      <c r="AC185" s="1721"/>
      <c r="AD185" s="1721"/>
      <c r="AE185" s="1721"/>
      <c r="AF185" s="1721"/>
      <c r="AG185" s="1721"/>
      <c r="AH185" s="1721"/>
      <c r="AI185" s="1721"/>
      <c r="AJ185" s="1722"/>
    </row>
    <row r="186" spans="1:36" x14ac:dyDescent="0.25">
      <c r="A186" s="1720"/>
      <c r="B186" s="1721"/>
      <c r="C186" s="1721"/>
      <c r="D186" s="1721"/>
      <c r="E186" s="1721"/>
      <c r="F186" s="1721"/>
      <c r="G186" s="1721"/>
      <c r="H186" s="1721"/>
      <c r="I186" s="1721"/>
      <c r="J186" s="1721"/>
      <c r="K186" s="1721"/>
      <c r="L186" s="1721"/>
      <c r="M186" s="1721"/>
      <c r="N186" s="1721"/>
      <c r="O186" s="1721"/>
      <c r="P186" s="1721"/>
      <c r="Q186" s="1721"/>
      <c r="R186" s="1721"/>
      <c r="S186" s="1721"/>
      <c r="T186" s="1721"/>
      <c r="U186" s="1721"/>
      <c r="V186" s="1721"/>
      <c r="W186" s="1721"/>
      <c r="X186" s="1721"/>
      <c r="Y186" s="1721"/>
      <c r="Z186" s="1721"/>
      <c r="AA186" s="1721"/>
      <c r="AB186" s="1721"/>
      <c r="AC186" s="1721"/>
      <c r="AD186" s="1721"/>
      <c r="AE186" s="1721"/>
      <c r="AF186" s="1721"/>
      <c r="AG186" s="1721"/>
      <c r="AH186" s="1721"/>
      <c r="AI186" s="1721"/>
      <c r="AJ186" s="1722"/>
    </row>
    <row r="187" spans="1:36" x14ac:dyDescent="0.25">
      <c r="A187" s="1720"/>
      <c r="B187" s="1721"/>
      <c r="C187" s="1721"/>
      <c r="D187" s="1721"/>
      <c r="E187" s="1721"/>
      <c r="F187" s="1721"/>
      <c r="G187" s="1721"/>
      <c r="H187" s="1721"/>
      <c r="I187" s="1721"/>
      <c r="J187" s="1721"/>
      <c r="K187" s="1721"/>
      <c r="L187" s="1721"/>
      <c r="M187" s="1721"/>
      <c r="N187" s="1721"/>
      <c r="O187" s="1721"/>
      <c r="P187" s="1721"/>
      <c r="Q187" s="1721"/>
      <c r="R187" s="1721"/>
      <c r="S187" s="1721"/>
      <c r="T187" s="1721"/>
      <c r="U187" s="1721"/>
      <c r="V187" s="1721"/>
      <c r="W187" s="1721"/>
      <c r="X187" s="1721"/>
      <c r="Y187" s="1721"/>
      <c r="Z187" s="1721"/>
      <c r="AA187" s="1721"/>
      <c r="AB187" s="1721"/>
      <c r="AC187" s="1721"/>
      <c r="AD187" s="1721"/>
      <c r="AE187" s="1721"/>
      <c r="AF187" s="1721"/>
      <c r="AG187" s="1721"/>
      <c r="AH187" s="1721"/>
      <c r="AI187" s="1721"/>
      <c r="AJ187" s="1722"/>
    </row>
    <row r="188" spans="1:36" x14ac:dyDescent="0.25">
      <c r="A188" s="1720"/>
      <c r="B188" s="1721"/>
      <c r="C188" s="1721"/>
      <c r="D188" s="1721"/>
      <c r="E188" s="1721"/>
      <c r="F188" s="1721"/>
      <c r="G188" s="1721"/>
      <c r="H188" s="1721"/>
      <c r="I188" s="1721"/>
      <c r="J188" s="1721"/>
      <c r="K188" s="1721"/>
      <c r="L188" s="1721"/>
      <c r="M188" s="1721"/>
      <c r="N188" s="1721"/>
      <c r="O188" s="1721"/>
      <c r="P188" s="1721"/>
      <c r="Q188" s="1721"/>
      <c r="R188" s="1721"/>
      <c r="S188" s="1721"/>
      <c r="T188" s="1721"/>
      <c r="U188" s="1721"/>
      <c r="V188" s="1721"/>
      <c r="W188" s="1721"/>
      <c r="X188" s="1721"/>
      <c r="Y188" s="1721"/>
      <c r="Z188" s="1721"/>
      <c r="AA188" s="1721"/>
      <c r="AB188" s="1721"/>
      <c r="AC188" s="1721"/>
      <c r="AD188" s="1721"/>
      <c r="AE188" s="1721"/>
      <c r="AF188" s="1721"/>
      <c r="AG188" s="1721"/>
      <c r="AH188" s="1721"/>
      <c r="AI188" s="1721"/>
      <c r="AJ188" s="1722"/>
    </row>
    <row r="189" spans="1:36" x14ac:dyDescent="0.25">
      <c r="A189" s="1720"/>
      <c r="B189" s="1721"/>
      <c r="C189" s="1721"/>
      <c r="D189" s="1721"/>
      <c r="E189" s="1721"/>
      <c r="F189" s="1721"/>
      <c r="G189" s="1721"/>
      <c r="H189" s="1721"/>
      <c r="I189" s="1721"/>
      <c r="J189" s="1721"/>
      <c r="K189" s="1721"/>
      <c r="L189" s="1721"/>
      <c r="M189" s="1721"/>
      <c r="N189" s="1721"/>
      <c r="O189" s="1721"/>
      <c r="P189" s="1721"/>
      <c r="Q189" s="1721"/>
      <c r="R189" s="1721"/>
      <c r="S189" s="1721"/>
      <c r="T189" s="1721"/>
      <c r="U189" s="1721"/>
      <c r="V189" s="1721"/>
      <c r="W189" s="1721"/>
      <c r="X189" s="1721"/>
      <c r="Y189" s="1721"/>
      <c r="Z189" s="1721"/>
      <c r="AA189" s="1721"/>
      <c r="AB189" s="1721"/>
      <c r="AC189" s="1721"/>
      <c r="AD189" s="1721"/>
      <c r="AE189" s="1721"/>
      <c r="AF189" s="1721"/>
      <c r="AG189" s="1721"/>
      <c r="AH189" s="1721"/>
      <c r="AI189" s="1721"/>
      <c r="AJ189" s="1722"/>
    </row>
    <row r="190" spans="1:36" x14ac:dyDescent="0.25">
      <c r="A190" s="1720"/>
      <c r="B190" s="1721"/>
      <c r="C190" s="1721"/>
      <c r="D190" s="1721"/>
      <c r="E190" s="1721"/>
      <c r="F190" s="1721"/>
      <c r="G190" s="1721"/>
      <c r="H190" s="1721"/>
      <c r="I190" s="1721"/>
      <c r="J190" s="1721"/>
      <c r="K190" s="1721"/>
      <c r="L190" s="1721"/>
      <c r="M190" s="1721"/>
      <c r="N190" s="1721"/>
      <c r="O190" s="1721"/>
      <c r="P190" s="1721"/>
      <c r="Q190" s="1721"/>
      <c r="R190" s="1721"/>
      <c r="S190" s="1721"/>
      <c r="T190" s="1721"/>
      <c r="U190" s="1721"/>
      <c r="V190" s="1721"/>
      <c r="W190" s="1721"/>
      <c r="X190" s="1721"/>
      <c r="Y190" s="1721"/>
      <c r="Z190" s="1721"/>
      <c r="AA190" s="1721"/>
      <c r="AB190" s="1721"/>
      <c r="AC190" s="1721"/>
      <c r="AD190" s="1721"/>
      <c r="AE190" s="1721"/>
      <c r="AF190" s="1721"/>
      <c r="AG190" s="1721"/>
      <c r="AH190" s="1721"/>
      <c r="AI190" s="1721"/>
      <c r="AJ190" s="1722"/>
    </row>
    <row r="191" spans="1:36" x14ac:dyDescent="0.25">
      <c r="A191" s="1720"/>
      <c r="B191" s="1721"/>
      <c r="C191" s="1721"/>
      <c r="D191" s="1721"/>
      <c r="E191" s="1721"/>
      <c r="F191" s="1721"/>
      <c r="G191" s="1721"/>
      <c r="H191" s="1721"/>
      <c r="I191" s="1721"/>
      <c r="J191" s="1721"/>
      <c r="K191" s="1721"/>
      <c r="L191" s="1721"/>
      <c r="M191" s="1721"/>
      <c r="N191" s="1721"/>
      <c r="O191" s="1721"/>
      <c r="P191" s="1721"/>
      <c r="Q191" s="1721"/>
      <c r="R191" s="1721"/>
      <c r="S191" s="1721"/>
      <c r="T191" s="1721"/>
      <c r="U191" s="1721"/>
      <c r="V191" s="1721"/>
      <c r="W191" s="1721"/>
      <c r="X191" s="1721"/>
      <c r="Y191" s="1721"/>
      <c r="Z191" s="1721"/>
      <c r="AA191" s="1721"/>
      <c r="AB191" s="1721"/>
      <c r="AC191" s="1721"/>
      <c r="AD191" s="1721"/>
      <c r="AE191" s="1721"/>
      <c r="AF191" s="1721"/>
      <c r="AG191" s="1721"/>
      <c r="AH191" s="1721"/>
      <c r="AI191" s="1721"/>
      <c r="AJ191" s="1722"/>
    </row>
    <row r="192" spans="1:36" x14ac:dyDescent="0.25">
      <c r="A192" s="1720"/>
      <c r="B192" s="1721"/>
      <c r="C192" s="1721"/>
      <c r="D192" s="1721"/>
      <c r="E192" s="1721"/>
      <c r="F192" s="1721"/>
      <c r="G192" s="1721"/>
      <c r="H192" s="1721"/>
      <c r="I192" s="1721"/>
      <c r="J192" s="1721"/>
      <c r="K192" s="1721"/>
      <c r="L192" s="1721"/>
      <c r="M192" s="1721"/>
      <c r="N192" s="1721"/>
      <c r="O192" s="1721"/>
      <c r="P192" s="1721"/>
      <c r="Q192" s="1721"/>
      <c r="R192" s="1721"/>
      <c r="S192" s="1721"/>
      <c r="T192" s="1721"/>
      <c r="U192" s="1721"/>
      <c r="V192" s="1721"/>
      <c r="W192" s="1721"/>
      <c r="X192" s="1721"/>
      <c r="Y192" s="1721"/>
      <c r="Z192" s="1721"/>
      <c r="AA192" s="1721"/>
      <c r="AB192" s="1721"/>
      <c r="AC192" s="1721"/>
      <c r="AD192" s="1721"/>
      <c r="AE192" s="1721"/>
      <c r="AF192" s="1721"/>
      <c r="AG192" s="1721"/>
      <c r="AH192" s="1721"/>
      <c r="AI192" s="1721"/>
      <c r="AJ192" s="1722"/>
    </row>
    <row r="193" spans="1:36" x14ac:dyDescent="0.25">
      <c r="A193" s="1720"/>
      <c r="B193" s="1721"/>
      <c r="C193" s="1721"/>
      <c r="D193" s="1721"/>
      <c r="E193" s="1721"/>
      <c r="F193" s="1721"/>
      <c r="G193" s="1721"/>
      <c r="H193" s="1721"/>
      <c r="I193" s="1721"/>
      <c r="J193" s="1721"/>
      <c r="K193" s="1721"/>
      <c r="L193" s="1721"/>
      <c r="M193" s="1721"/>
      <c r="N193" s="1721"/>
      <c r="O193" s="1721"/>
      <c r="P193" s="1721"/>
      <c r="Q193" s="1721"/>
      <c r="R193" s="1721"/>
      <c r="S193" s="1721"/>
      <c r="T193" s="1721"/>
      <c r="U193" s="1721"/>
      <c r="V193" s="1721"/>
      <c r="W193" s="1721"/>
      <c r="X193" s="1721"/>
      <c r="Y193" s="1721"/>
      <c r="Z193" s="1721"/>
      <c r="AA193" s="1721"/>
      <c r="AB193" s="1721"/>
      <c r="AC193" s="1721"/>
      <c r="AD193" s="1721"/>
      <c r="AE193" s="1721"/>
      <c r="AF193" s="1721"/>
      <c r="AG193" s="1721"/>
      <c r="AH193" s="1721"/>
      <c r="AI193" s="1721"/>
      <c r="AJ193" s="1722"/>
    </row>
    <row r="194" spans="1:36" x14ac:dyDescent="0.25">
      <c r="A194" s="1720"/>
      <c r="B194" s="1721"/>
      <c r="C194" s="1721"/>
      <c r="D194" s="1721"/>
      <c r="E194" s="1721"/>
      <c r="F194" s="1721"/>
      <c r="G194" s="1721"/>
      <c r="H194" s="1721"/>
      <c r="I194" s="1721"/>
      <c r="J194" s="1721"/>
      <c r="K194" s="1721"/>
      <c r="L194" s="1721"/>
      <c r="M194" s="1721"/>
      <c r="N194" s="1721"/>
      <c r="O194" s="1721"/>
      <c r="P194" s="1721"/>
      <c r="Q194" s="1721"/>
      <c r="R194" s="1721"/>
      <c r="S194" s="1721"/>
      <c r="T194" s="1721"/>
      <c r="U194" s="1721"/>
      <c r="V194" s="1721"/>
      <c r="W194" s="1721"/>
      <c r="X194" s="1721"/>
      <c r="Y194" s="1721"/>
      <c r="Z194" s="1721"/>
      <c r="AA194" s="1721"/>
      <c r="AB194" s="1721"/>
      <c r="AC194" s="1721"/>
      <c r="AD194" s="1721"/>
      <c r="AE194" s="1721"/>
      <c r="AF194" s="1721"/>
      <c r="AG194" s="1721"/>
      <c r="AH194" s="1721"/>
      <c r="AI194" s="1721"/>
      <c r="AJ194" s="1722"/>
    </row>
    <row r="195" spans="1:36" x14ac:dyDescent="0.25">
      <c r="A195" s="1720"/>
      <c r="B195" s="1721"/>
      <c r="C195" s="1721"/>
      <c r="D195" s="1721"/>
      <c r="E195" s="1721"/>
      <c r="F195" s="1721"/>
      <c r="G195" s="1721"/>
      <c r="H195" s="1721"/>
      <c r="I195" s="1721"/>
      <c r="J195" s="1721"/>
      <c r="K195" s="1721"/>
      <c r="L195" s="1721"/>
      <c r="M195" s="1721"/>
      <c r="N195" s="1721"/>
      <c r="O195" s="1721"/>
      <c r="P195" s="1721"/>
      <c r="Q195" s="1721"/>
      <c r="R195" s="1721"/>
      <c r="S195" s="1721"/>
      <c r="T195" s="1721"/>
      <c r="U195" s="1721"/>
      <c r="V195" s="1721"/>
      <c r="W195" s="1721"/>
      <c r="X195" s="1721"/>
      <c r="Y195" s="1721"/>
      <c r="Z195" s="1721"/>
      <c r="AA195" s="1721"/>
      <c r="AB195" s="1721"/>
      <c r="AC195" s="1721"/>
      <c r="AD195" s="1721"/>
      <c r="AE195" s="1721"/>
      <c r="AF195" s="1721"/>
      <c r="AG195" s="1721"/>
      <c r="AH195" s="1721"/>
      <c r="AI195" s="1721"/>
      <c r="AJ195" s="1722"/>
    </row>
    <row r="196" spans="1:36" x14ac:dyDescent="0.25">
      <c r="A196" s="1720"/>
      <c r="B196" s="1721"/>
      <c r="C196" s="1721"/>
      <c r="D196" s="1721"/>
      <c r="E196" s="1721"/>
      <c r="F196" s="1721"/>
      <c r="G196" s="1721"/>
      <c r="H196" s="1721"/>
      <c r="I196" s="1721"/>
      <c r="J196" s="1721"/>
      <c r="K196" s="1721"/>
      <c r="L196" s="1721"/>
      <c r="M196" s="1721"/>
      <c r="N196" s="1721"/>
      <c r="O196" s="1721"/>
      <c r="P196" s="1721"/>
      <c r="Q196" s="1721"/>
      <c r="R196" s="1721"/>
      <c r="S196" s="1721"/>
      <c r="T196" s="1721"/>
      <c r="U196" s="1721"/>
      <c r="V196" s="1721"/>
      <c r="W196" s="1721"/>
      <c r="X196" s="1721"/>
      <c r="Y196" s="1721"/>
      <c r="Z196" s="1721"/>
      <c r="AA196" s="1721"/>
      <c r="AB196" s="1721"/>
      <c r="AC196" s="1721"/>
      <c r="AD196" s="1721"/>
      <c r="AE196" s="1721"/>
      <c r="AF196" s="1721"/>
      <c r="AG196" s="1721"/>
      <c r="AH196" s="1721"/>
      <c r="AI196" s="1721"/>
      <c r="AJ196" s="1722"/>
    </row>
    <row r="197" spans="1:36" x14ac:dyDescent="0.25">
      <c r="A197" s="1720"/>
      <c r="B197" s="1721"/>
      <c r="C197" s="1721"/>
      <c r="D197" s="1721"/>
      <c r="E197" s="1721"/>
      <c r="F197" s="1721"/>
      <c r="G197" s="1721"/>
      <c r="H197" s="1721"/>
      <c r="I197" s="1721"/>
      <c r="J197" s="1721"/>
      <c r="K197" s="1721"/>
      <c r="L197" s="1721"/>
      <c r="M197" s="1721"/>
      <c r="N197" s="1721"/>
      <c r="O197" s="1721"/>
      <c r="P197" s="1721"/>
      <c r="Q197" s="1721"/>
      <c r="R197" s="1721"/>
      <c r="S197" s="1721"/>
      <c r="T197" s="1721"/>
      <c r="U197" s="1721"/>
      <c r="V197" s="1721"/>
      <c r="W197" s="1721"/>
      <c r="X197" s="1721"/>
      <c r="Y197" s="1721"/>
      <c r="Z197" s="1721"/>
      <c r="AA197" s="1721"/>
      <c r="AB197" s="1721"/>
      <c r="AC197" s="1721"/>
      <c r="AD197" s="1721"/>
      <c r="AE197" s="1721"/>
      <c r="AF197" s="1721"/>
      <c r="AG197" s="1721"/>
      <c r="AH197" s="1721"/>
      <c r="AI197" s="1721"/>
      <c r="AJ197" s="1722"/>
    </row>
    <row r="198" spans="1:36" x14ac:dyDescent="0.25">
      <c r="A198" s="1720"/>
      <c r="B198" s="1721"/>
      <c r="C198" s="1721"/>
      <c r="D198" s="1721"/>
      <c r="E198" s="1721"/>
      <c r="F198" s="1721"/>
      <c r="G198" s="1721"/>
      <c r="H198" s="1721"/>
      <c r="I198" s="1721"/>
      <c r="J198" s="1721"/>
      <c r="K198" s="1721"/>
      <c r="L198" s="1721"/>
      <c r="M198" s="1721"/>
      <c r="N198" s="1721"/>
      <c r="O198" s="1721"/>
      <c r="P198" s="1721"/>
      <c r="Q198" s="1721"/>
      <c r="R198" s="1721"/>
      <c r="S198" s="1721"/>
      <c r="T198" s="1721"/>
      <c r="U198" s="1721"/>
      <c r="V198" s="1721"/>
      <c r="W198" s="1721"/>
      <c r="X198" s="1721"/>
      <c r="Y198" s="1721"/>
      <c r="Z198" s="1721"/>
      <c r="AA198" s="1721"/>
      <c r="AB198" s="1721"/>
      <c r="AC198" s="1721"/>
      <c r="AD198" s="1721"/>
      <c r="AE198" s="1721"/>
      <c r="AF198" s="1721"/>
      <c r="AG198" s="1721"/>
      <c r="AH198" s="1721"/>
      <c r="AI198" s="1721"/>
      <c r="AJ198" s="1722"/>
    </row>
    <row r="199" spans="1:36" x14ac:dyDescent="0.25">
      <c r="A199" s="1720"/>
      <c r="B199" s="1721"/>
      <c r="C199" s="1721"/>
      <c r="D199" s="1721"/>
      <c r="E199" s="1721"/>
      <c r="F199" s="1721"/>
      <c r="G199" s="1721"/>
      <c r="H199" s="1721"/>
      <c r="I199" s="1721"/>
      <c r="J199" s="1721"/>
      <c r="K199" s="1721"/>
      <c r="L199" s="1721"/>
      <c r="M199" s="1721"/>
      <c r="N199" s="1721"/>
      <c r="O199" s="1721"/>
      <c r="P199" s="1721"/>
      <c r="Q199" s="1721"/>
      <c r="R199" s="1721"/>
      <c r="S199" s="1721"/>
      <c r="T199" s="1721"/>
      <c r="U199" s="1721"/>
      <c r="V199" s="1721"/>
      <c r="W199" s="1721"/>
      <c r="X199" s="1721"/>
      <c r="Y199" s="1721"/>
      <c r="Z199" s="1721"/>
      <c r="AA199" s="1721"/>
      <c r="AB199" s="1721"/>
      <c r="AC199" s="1721"/>
      <c r="AD199" s="1721"/>
      <c r="AE199" s="1721"/>
      <c r="AF199" s="1721"/>
      <c r="AG199" s="1721"/>
      <c r="AH199" s="1721"/>
      <c r="AI199" s="1721"/>
      <c r="AJ199" s="1722"/>
    </row>
    <row r="200" spans="1:36" x14ac:dyDescent="0.25">
      <c r="A200" s="1720"/>
      <c r="B200" s="1721"/>
      <c r="C200" s="1721"/>
      <c r="D200" s="1721"/>
      <c r="E200" s="1721"/>
      <c r="F200" s="1721"/>
      <c r="G200" s="1721"/>
      <c r="H200" s="1721"/>
      <c r="I200" s="1721"/>
      <c r="J200" s="1721"/>
      <c r="K200" s="1721"/>
      <c r="L200" s="1721"/>
      <c r="M200" s="1721"/>
      <c r="N200" s="1721"/>
      <c r="O200" s="1721"/>
      <c r="P200" s="1721"/>
      <c r="Q200" s="1721"/>
      <c r="R200" s="1721"/>
      <c r="S200" s="1721"/>
      <c r="T200" s="1721"/>
      <c r="U200" s="1721"/>
      <c r="V200" s="1721"/>
      <c r="W200" s="1721"/>
      <c r="X200" s="1721"/>
      <c r="Y200" s="1721"/>
      <c r="Z200" s="1721"/>
      <c r="AA200" s="1721"/>
      <c r="AB200" s="1721"/>
      <c r="AC200" s="1721"/>
      <c r="AD200" s="1721"/>
      <c r="AE200" s="1721"/>
      <c r="AF200" s="1721"/>
      <c r="AG200" s="1721"/>
      <c r="AH200" s="1721"/>
      <c r="AI200" s="1721"/>
      <c r="AJ200" s="1722"/>
    </row>
    <row r="201" spans="1:36" x14ac:dyDescent="0.25">
      <c r="A201" s="1720"/>
      <c r="B201" s="1721"/>
      <c r="C201" s="1721"/>
      <c r="D201" s="1721"/>
      <c r="E201" s="1721"/>
      <c r="F201" s="1721"/>
      <c r="G201" s="1721"/>
      <c r="H201" s="1721"/>
      <c r="I201" s="1721"/>
      <c r="J201" s="1721"/>
      <c r="K201" s="1721"/>
      <c r="L201" s="1721"/>
      <c r="M201" s="1721"/>
      <c r="N201" s="1721"/>
      <c r="O201" s="1721"/>
      <c r="P201" s="1721"/>
      <c r="Q201" s="1721"/>
      <c r="R201" s="1721"/>
      <c r="S201" s="1721"/>
      <c r="T201" s="1721"/>
      <c r="U201" s="1721"/>
      <c r="V201" s="1721"/>
      <c r="W201" s="1721"/>
      <c r="X201" s="1721"/>
      <c r="Y201" s="1721"/>
      <c r="Z201" s="1721"/>
      <c r="AA201" s="1721"/>
      <c r="AB201" s="1721"/>
      <c r="AC201" s="1721"/>
      <c r="AD201" s="1721"/>
      <c r="AE201" s="1721"/>
      <c r="AF201" s="1721"/>
      <c r="AG201" s="1721"/>
      <c r="AH201" s="1721"/>
      <c r="AI201" s="1721"/>
      <c r="AJ201" s="1722"/>
    </row>
    <row r="202" spans="1:36" x14ac:dyDescent="0.25">
      <c r="A202" s="1720"/>
      <c r="B202" s="1721"/>
      <c r="C202" s="1721"/>
      <c r="D202" s="1721"/>
      <c r="E202" s="1721"/>
      <c r="F202" s="1721"/>
      <c r="G202" s="1721"/>
      <c r="H202" s="1721"/>
      <c r="I202" s="1721"/>
      <c r="J202" s="1721"/>
      <c r="K202" s="1721"/>
      <c r="L202" s="1721"/>
      <c r="M202" s="1721"/>
      <c r="N202" s="1721"/>
      <c r="O202" s="1721"/>
      <c r="P202" s="1721"/>
      <c r="Q202" s="1721"/>
      <c r="R202" s="1721"/>
      <c r="S202" s="1721"/>
      <c r="T202" s="1721"/>
      <c r="U202" s="1721"/>
      <c r="V202" s="1721"/>
      <c r="W202" s="1721"/>
      <c r="X202" s="1721"/>
      <c r="Y202" s="1721"/>
      <c r="Z202" s="1721"/>
      <c r="AA202" s="1721"/>
      <c r="AB202" s="1721"/>
      <c r="AC202" s="1721"/>
      <c r="AD202" s="1721"/>
      <c r="AE202" s="1721"/>
      <c r="AF202" s="1721"/>
      <c r="AG202" s="1721"/>
      <c r="AH202" s="1721"/>
      <c r="AI202" s="1721"/>
      <c r="AJ202" s="1722"/>
    </row>
    <row r="203" spans="1:36" x14ac:dyDescent="0.25">
      <c r="A203" s="1720" t="s">
        <v>502</v>
      </c>
      <c r="B203" s="1721"/>
      <c r="C203" s="1721"/>
      <c r="D203" s="1721"/>
      <c r="E203" s="1721"/>
      <c r="F203" s="1721"/>
      <c r="G203" s="1721"/>
      <c r="H203" s="1721"/>
      <c r="I203" s="1721"/>
      <c r="J203" s="1721"/>
      <c r="K203" s="1721"/>
      <c r="L203" s="1721"/>
      <c r="M203" s="1721"/>
      <c r="N203" s="1721"/>
      <c r="O203" s="1721"/>
      <c r="P203" s="1721"/>
      <c r="Q203" s="1721"/>
      <c r="R203" s="1721"/>
      <c r="S203" s="1721"/>
      <c r="T203" s="1721"/>
      <c r="U203" s="1721"/>
      <c r="V203" s="1721"/>
      <c r="W203" s="1721"/>
      <c r="X203" s="1721"/>
      <c r="Y203" s="1721"/>
      <c r="Z203" s="1721"/>
      <c r="AA203" s="1721"/>
      <c r="AB203" s="1721"/>
      <c r="AC203" s="1721"/>
      <c r="AD203" s="1721"/>
      <c r="AE203" s="1721"/>
      <c r="AF203" s="1721"/>
      <c r="AG203" s="1721"/>
      <c r="AH203" s="1721"/>
      <c r="AI203" s="1721"/>
      <c r="AJ203" s="1722"/>
    </row>
    <row r="204" spans="1:36" x14ac:dyDescent="0.25">
      <c r="A204" s="1720"/>
      <c r="B204" s="1721"/>
      <c r="C204" s="1721"/>
      <c r="D204" s="1721"/>
      <c r="E204" s="1721"/>
      <c r="F204" s="1721"/>
      <c r="G204" s="1721"/>
      <c r="H204" s="1721"/>
      <c r="I204" s="1721"/>
      <c r="J204" s="1721"/>
      <c r="K204" s="1721"/>
      <c r="L204" s="1721"/>
      <c r="M204" s="1721"/>
      <c r="N204" s="1721"/>
      <c r="O204" s="1721"/>
      <c r="P204" s="1721"/>
      <c r="Q204" s="1721"/>
      <c r="R204" s="1721"/>
      <c r="S204" s="1721"/>
      <c r="T204" s="1721"/>
      <c r="U204" s="1721"/>
      <c r="V204" s="1721"/>
      <c r="W204" s="1721"/>
      <c r="X204" s="1721"/>
      <c r="Y204" s="1721"/>
      <c r="Z204" s="1721"/>
      <c r="AA204" s="1721"/>
      <c r="AB204" s="1721"/>
      <c r="AC204" s="1721"/>
      <c r="AD204" s="1721"/>
      <c r="AE204" s="1721"/>
      <c r="AF204" s="1721"/>
      <c r="AG204" s="1721"/>
      <c r="AH204" s="1721"/>
      <c r="AI204" s="1721"/>
      <c r="AJ204" s="1722"/>
    </row>
    <row r="205" spans="1:36" ht="15.75" thickBot="1" x14ac:dyDescent="0.3">
      <c r="A205" s="1727"/>
      <c r="B205" s="1728"/>
      <c r="C205" s="1728"/>
      <c r="D205" s="1728"/>
      <c r="E205" s="1728"/>
      <c r="F205" s="1728"/>
      <c r="G205" s="1728"/>
      <c r="H205" s="1728"/>
      <c r="I205" s="1728"/>
      <c r="J205" s="1728"/>
      <c r="K205" s="1728"/>
      <c r="L205" s="1728"/>
      <c r="M205" s="1728"/>
      <c r="N205" s="1728"/>
      <c r="O205" s="1728"/>
      <c r="P205" s="1728"/>
      <c r="Q205" s="1728"/>
      <c r="R205" s="1728"/>
      <c r="S205" s="1728"/>
      <c r="T205" s="1728"/>
      <c r="U205" s="1728"/>
      <c r="V205" s="1728"/>
      <c r="W205" s="1728"/>
      <c r="X205" s="1728"/>
      <c r="Y205" s="1728"/>
      <c r="Z205" s="1728"/>
      <c r="AA205" s="1728"/>
      <c r="AB205" s="1728"/>
      <c r="AC205" s="1728"/>
      <c r="AD205" s="1728"/>
      <c r="AE205" s="1728"/>
      <c r="AF205" s="1728"/>
      <c r="AG205" s="1728"/>
      <c r="AH205" s="1728"/>
      <c r="AI205" s="1728"/>
      <c r="AJ205" s="1729"/>
    </row>
    <row r="206" spans="1:36" x14ac:dyDescent="0.25">
      <c r="A206" s="1238" t="s">
        <v>301</v>
      </c>
      <c r="B206" s="1239"/>
      <c r="C206" s="1239"/>
      <c r="D206" s="1239"/>
      <c r="E206" s="1239"/>
      <c r="F206" s="1239"/>
      <c r="G206" s="1239"/>
      <c r="H206" s="1239"/>
      <c r="I206" s="1240"/>
      <c r="J206" s="1238" t="s">
        <v>302</v>
      </c>
      <c r="K206" s="1239"/>
      <c r="L206" s="1239"/>
      <c r="M206" s="1239"/>
      <c r="N206" s="1239"/>
      <c r="O206" s="1239"/>
      <c r="P206" s="1239"/>
      <c r="Q206" s="1239"/>
      <c r="R206" s="1240"/>
      <c r="S206" s="1238" t="s">
        <v>304</v>
      </c>
      <c r="T206" s="1239"/>
      <c r="U206" s="1239"/>
      <c r="V206" s="1239"/>
      <c r="W206" s="1239"/>
      <c r="X206" s="1239"/>
      <c r="Y206" s="1239"/>
      <c r="Z206" s="1239"/>
      <c r="AA206" s="1240"/>
      <c r="AB206" s="1238" t="s">
        <v>303</v>
      </c>
      <c r="AC206" s="1239"/>
      <c r="AD206" s="1239"/>
      <c r="AE206" s="1239"/>
      <c r="AF206" s="1239"/>
      <c r="AG206" s="1239"/>
      <c r="AH206" s="1239"/>
      <c r="AI206" s="1239"/>
      <c r="AJ206" s="1240"/>
    </row>
    <row r="207" spans="1:36" x14ac:dyDescent="0.25">
      <c r="A207" s="1241"/>
      <c r="B207" s="1242"/>
      <c r="C207" s="1242"/>
      <c r="D207" s="1242"/>
      <c r="E207" s="1242"/>
      <c r="F207" s="1242"/>
      <c r="G207" s="1242"/>
      <c r="H207" s="1242"/>
      <c r="I207" s="1243"/>
      <c r="J207" s="1241"/>
      <c r="K207" s="1242"/>
      <c r="L207" s="1242"/>
      <c r="M207" s="1242"/>
      <c r="N207" s="1242"/>
      <c r="O207" s="1242"/>
      <c r="P207" s="1242"/>
      <c r="Q207" s="1242"/>
      <c r="R207" s="1243"/>
      <c r="S207" s="1241"/>
      <c r="T207" s="1242"/>
      <c r="U207" s="1242"/>
      <c r="V207" s="1242"/>
      <c r="W207" s="1242"/>
      <c r="X207" s="1242"/>
      <c r="Y207" s="1242"/>
      <c r="Z207" s="1242"/>
      <c r="AA207" s="1243"/>
      <c r="AB207" s="1241"/>
      <c r="AC207" s="1242"/>
      <c r="AD207" s="1242"/>
      <c r="AE207" s="1242"/>
      <c r="AF207" s="1242"/>
      <c r="AG207" s="1242"/>
      <c r="AH207" s="1242"/>
      <c r="AI207" s="1242"/>
      <c r="AJ207" s="1243"/>
    </row>
    <row r="208" spans="1:36" x14ac:dyDescent="0.25">
      <c r="A208" s="1255">
        <f>'CARGAR datos'!I10</f>
        <v>0</v>
      </c>
      <c r="B208" s="1256"/>
      <c r="C208" s="1256"/>
      <c r="D208" s="1256"/>
      <c r="E208" s="1256"/>
      <c r="F208" s="1256"/>
      <c r="G208" s="1256"/>
      <c r="H208" s="1256"/>
      <c r="I208" s="1257"/>
      <c r="J208" s="1255">
        <f>'CARGAR datos'!L10</f>
        <v>0</v>
      </c>
      <c r="K208" s="1256"/>
      <c r="L208" s="1256"/>
      <c r="M208" s="1256"/>
      <c r="N208" s="1256"/>
      <c r="O208" s="1256"/>
      <c r="P208" s="1256"/>
      <c r="Q208" s="1256"/>
      <c r="R208" s="1257"/>
      <c r="S208" s="92"/>
      <c r="T208" s="91"/>
      <c r="U208" s="91"/>
      <c r="V208" s="91"/>
      <c r="W208" s="91"/>
      <c r="X208" s="91"/>
      <c r="Y208" s="91"/>
      <c r="Z208" s="91"/>
      <c r="AA208" s="93"/>
      <c r="AB208" s="92"/>
      <c r="AC208" s="91"/>
      <c r="AD208" s="91"/>
      <c r="AE208" s="91"/>
      <c r="AF208" s="91"/>
      <c r="AG208" s="91"/>
      <c r="AH208" s="91"/>
      <c r="AI208" s="91"/>
      <c r="AJ208" s="93"/>
    </row>
    <row r="209" spans="1:36" x14ac:dyDescent="0.25">
      <c r="A209" s="1255"/>
      <c r="B209" s="1256"/>
      <c r="C209" s="1256"/>
      <c r="D209" s="1256"/>
      <c r="E209" s="1256"/>
      <c r="F209" s="1256"/>
      <c r="G209" s="1256"/>
      <c r="H209" s="1256"/>
      <c r="I209" s="1257"/>
      <c r="J209" s="1255"/>
      <c r="K209" s="1256"/>
      <c r="L209" s="1256"/>
      <c r="M209" s="1256"/>
      <c r="N209" s="1256"/>
      <c r="O209" s="1256"/>
      <c r="P209" s="1256"/>
      <c r="Q209" s="1256"/>
      <c r="R209" s="1257"/>
      <c r="S209" s="92"/>
      <c r="T209" s="91"/>
      <c r="U209" s="91"/>
      <c r="V209" s="91"/>
      <c r="W209" s="91"/>
      <c r="X209" s="91"/>
      <c r="Y209" s="91"/>
      <c r="Z209" s="91"/>
      <c r="AA209" s="93"/>
      <c r="AB209" s="92"/>
      <c r="AC209" s="91"/>
      <c r="AD209" s="91"/>
      <c r="AE209" s="91"/>
      <c r="AF209" s="91"/>
      <c r="AG209" s="91"/>
      <c r="AH209" s="91"/>
      <c r="AI209" s="91"/>
      <c r="AJ209" s="93"/>
    </row>
    <row r="210" spans="1:36" x14ac:dyDescent="0.25">
      <c r="A210" s="1255"/>
      <c r="B210" s="1256"/>
      <c r="C210" s="1256"/>
      <c r="D210" s="1256"/>
      <c r="E210" s="1256"/>
      <c r="F210" s="1256"/>
      <c r="G210" s="1256"/>
      <c r="H210" s="1256"/>
      <c r="I210" s="1257"/>
      <c r="J210" s="1255"/>
      <c r="K210" s="1256"/>
      <c r="L210" s="1256"/>
      <c r="M210" s="1256"/>
      <c r="N210" s="1256"/>
      <c r="O210" s="1256"/>
      <c r="P210" s="1256"/>
      <c r="Q210" s="1256"/>
      <c r="R210" s="1257"/>
      <c r="S210" s="92"/>
      <c r="T210" s="91"/>
      <c r="U210" s="91"/>
      <c r="V210" s="91"/>
      <c r="W210" s="91"/>
      <c r="X210" s="91"/>
      <c r="Y210" s="91"/>
      <c r="Z210" s="91"/>
      <c r="AA210" s="93"/>
      <c r="AB210" s="92"/>
      <c r="AC210" s="91"/>
      <c r="AD210" s="91"/>
      <c r="AE210" s="91"/>
      <c r="AF210" s="91"/>
      <c r="AG210" s="91"/>
      <c r="AH210" s="91"/>
      <c r="AI210" s="91"/>
      <c r="AJ210" s="93"/>
    </row>
    <row r="211" spans="1:36" x14ac:dyDescent="0.25">
      <c r="A211" s="1255"/>
      <c r="B211" s="1256"/>
      <c r="C211" s="1256"/>
      <c r="D211" s="1256"/>
      <c r="E211" s="1256"/>
      <c r="F211" s="1256"/>
      <c r="G211" s="1256"/>
      <c r="H211" s="1256"/>
      <c r="I211" s="1257"/>
      <c r="J211" s="1255"/>
      <c r="K211" s="1256"/>
      <c r="L211" s="1256"/>
      <c r="M211" s="1256"/>
      <c r="N211" s="1256"/>
      <c r="O211" s="1256"/>
      <c r="P211" s="1256"/>
      <c r="Q211" s="1256"/>
      <c r="R211" s="1257"/>
      <c r="S211" s="92"/>
      <c r="T211" s="91"/>
      <c r="U211" s="91"/>
      <c r="V211" s="91"/>
      <c r="W211" s="91"/>
      <c r="X211" s="91"/>
      <c r="Y211" s="91"/>
      <c r="Z211" s="91"/>
      <c r="AA211" s="93"/>
      <c r="AB211" s="92"/>
      <c r="AC211" s="91"/>
      <c r="AD211" s="91"/>
      <c r="AE211" s="91"/>
      <c r="AF211" s="91"/>
      <c r="AG211" s="91"/>
      <c r="AH211" s="91"/>
      <c r="AI211" s="91"/>
      <c r="AJ211" s="93"/>
    </row>
    <row r="212" spans="1:36" ht="15" customHeight="1" x14ac:dyDescent="0.25">
      <c r="A212" s="1255"/>
      <c r="B212" s="1256"/>
      <c r="C212" s="1256"/>
      <c r="D212" s="1256"/>
      <c r="E212" s="1256"/>
      <c r="F212" s="1256"/>
      <c r="G212" s="1256"/>
      <c r="H212" s="1256"/>
      <c r="I212" s="1257"/>
      <c r="J212" s="1255"/>
      <c r="K212" s="1256"/>
      <c r="L212" s="1256"/>
      <c r="M212" s="1256"/>
      <c r="N212" s="1256"/>
      <c r="O212" s="1256"/>
      <c r="P212" s="1256"/>
      <c r="Q212" s="1256"/>
      <c r="R212" s="1257"/>
      <c r="S212" s="92"/>
      <c r="T212" s="91"/>
      <c r="U212" s="91"/>
      <c r="V212" s="91"/>
      <c r="W212" s="91"/>
      <c r="X212" s="91"/>
      <c r="Y212" s="91"/>
      <c r="Z212" s="91"/>
      <c r="AA212" s="93"/>
      <c r="AB212" s="92"/>
      <c r="AC212" s="91"/>
      <c r="AD212" s="91"/>
      <c r="AE212" s="91"/>
      <c r="AF212" s="91"/>
      <c r="AG212" s="91"/>
      <c r="AH212" s="91"/>
      <c r="AI212" s="91"/>
      <c r="AJ212" s="93"/>
    </row>
    <row r="213" spans="1:36" x14ac:dyDescent="0.25">
      <c r="A213" s="1250" t="str">
        <f>'CARGAR datos'!E19</f>
        <v>-</v>
      </c>
      <c r="B213" s="1251"/>
      <c r="C213" s="1251"/>
      <c r="D213" s="1251"/>
      <c r="E213" s="1251"/>
      <c r="F213" s="1251"/>
      <c r="G213" s="1251"/>
      <c r="H213" s="1251"/>
      <c r="I213" s="1252"/>
      <c r="J213" s="1596" t="str">
        <f>'CARGAR datos'!E8</f>
        <v>-</v>
      </c>
      <c r="K213" s="1251"/>
      <c r="L213" s="1251"/>
      <c r="M213" s="1251"/>
      <c r="N213" s="1251"/>
      <c r="O213" s="1251"/>
      <c r="P213" s="1251"/>
      <c r="Q213" s="1251"/>
      <c r="R213" s="1252"/>
      <c r="S213" s="92"/>
      <c r="T213" s="91"/>
      <c r="U213" s="91"/>
      <c r="V213" s="91"/>
      <c r="W213" s="91"/>
      <c r="X213" s="91"/>
      <c r="Y213" s="91"/>
      <c r="Z213" s="91"/>
      <c r="AA213" s="93"/>
      <c r="AB213" s="92"/>
      <c r="AC213" s="91"/>
      <c r="AD213" s="91"/>
      <c r="AE213" s="91"/>
      <c r="AF213" s="91"/>
      <c r="AG213" s="91"/>
      <c r="AH213" s="91"/>
      <c r="AI213" s="91"/>
      <c r="AJ213" s="93"/>
    </row>
    <row r="214" spans="1:36" x14ac:dyDescent="0.25">
      <c r="A214" s="92"/>
      <c r="B214" s="91"/>
      <c r="C214" s="1247" t="str">
        <f>'CARGAR datos'!E25</f>
        <v>-</v>
      </c>
      <c r="D214" s="1247"/>
      <c r="E214" s="1247"/>
      <c r="F214" s="1247"/>
      <c r="G214" s="1247"/>
      <c r="H214" s="91"/>
      <c r="I214" s="93"/>
      <c r="J214" s="106"/>
      <c r="K214" s="1248" t="str">
        <f>'CARGAR datos'!E10</f>
        <v>-</v>
      </c>
      <c r="L214" s="1248"/>
      <c r="M214" s="1248"/>
      <c r="N214" s="1248"/>
      <c r="O214" s="1248"/>
      <c r="P214" s="1248"/>
      <c r="Q214" s="1248"/>
      <c r="R214" s="108"/>
      <c r="S214" s="92"/>
      <c r="T214" s="91"/>
      <c r="U214" s="91"/>
      <c r="V214" s="91"/>
      <c r="W214" s="91"/>
      <c r="X214" s="91"/>
      <c r="Y214" s="91"/>
      <c r="Z214" s="91"/>
      <c r="AA214" s="93"/>
      <c r="AB214" s="92"/>
      <c r="AC214" s="91"/>
      <c r="AD214" s="91"/>
      <c r="AE214" s="91"/>
      <c r="AF214" s="91"/>
      <c r="AG214" s="91"/>
      <c r="AH214" s="91"/>
      <c r="AI214" s="91"/>
      <c r="AJ214" s="93"/>
    </row>
    <row r="215" spans="1:36" ht="15.75" thickBot="1" x14ac:dyDescent="0.3">
      <c r="A215" s="95"/>
      <c r="B215" s="119" t="s">
        <v>305</v>
      </c>
      <c r="C215" s="96"/>
      <c r="D215" s="96"/>
      <c r="E215" s="1249">
        <f>'CARGAR datos'!Z25</f>
        <v>46204</v>
      </c>
      <c r="F215" s="1249"/>
      <c r="G215" s="1249"/>
      <c r="H215" s="1249"/>
      <c r="I215" s="97"/>
      <c r="J215" s="95"/>
      <c r="K215" s="119" t="s">
        <v>305</v>
      </c>
      <c r="L215" s="96"/>
      <c r="M215" s="96"/>
      <c r="N215" s="1249">
        <f>'CARGAR datos'!Z25</f>
        <v>46204</v>
      </c>
      <c r="O215" s="1249"/>
      <c r="P215" s="1249"/>
      <c r="Q215" s="1249"/>
      <c r="R215" s="97"/>
      <c r="S215" s="95"/>
      <c r="T215" s="119" t="s">
        <v>305</v>
      </c>
      <c r="U215" s="96"/>
      <c r="V215" s="96"/>
      <c r="W215" s="1246"/>
      <c r="X215" s="1246"/>
      <c r="Y215" s="1246"/>
      <c r="Z215" s="1246"/>
      <c r="AA215" s="97"/>
      <c r="AB215" s="95"/>
      <c r="AC215" s="119" t="s">
        <v>305</v>
      </c>
      <c r="AD215" s="96"/>
      <c r="AE215" s="96"/>
      <c r="AF215" s="1246"/>
      <c r="AG215" s="1246"/>
      <c r="AH215" s="1246"/>
      <c r="AI215" s="1246"/>
      <c r="AJ215" s="97"/>
    </row>
    <row r="217" spans="1:36" x14ac:dyDescent="0.25">
      <c r="AD217" s="1724" t="s">
        <v>508</v>
      </c>
      <c r="AE217" s="1724"/>
      <c r="AF217" s="1724"/>
      <c r="AG217" s="1724"/>
    </row>
  </sheetData>
  <sheetProtection algorithmName="SHA-512" hashValue="TZyJro0k5NYXinem7tL+UCz+8euOJwPUO0t2XJgGc59bgqKlwAJFr+zkAcbKCyHXhH1rvm1Av8TCh0u+mLqMOQ==" saltValue="4Xfhc7hgRS+YwKItk9Ob6A==" spinCount="100000" sheet="1" selectLockedCells="1"/>
  <mergeCells count="142">
    <mergeCell ref="AD217:AG217"/>
    <mergeCell ref="A92:AJ109"/>
    <mergeCell ref="A111:AJ128"/>
    <mergeCell ref="W215:Z215"/>
    <mergeCell ref="AF215:AI215"/>
    <mergeCell ref="B88:F88"/>
    <mergeCell ref="G88:L88"/>
    <mergeCell ref="A148:I155"/>
    <mergeCell ref="J148:AJ150"/>
    <mergeCell ref="J151:AJ155"/>
    <mergeCell ref="A165:P165"/>
    <mergeCell ref="AD159:AE159"/>
    <mergeCell ref="AF159:AJ159"/>
    <mergeCell ref="B160:F160"/>
    <mergeCell ref="G160:Q160"/>
    <mergeCell ref="B161:G161"/>
    <mergeCell ref="A129:AJ131"/>
    <mergeCell ref="E141:H141"/>
    <mergeCell ref="N141:Q141"/>
    <mergeCell ref="W141:Z141"/>
    <mergeCell ref="A132:I133"/>
    <mergeCell ref="J132:R133"/>
    <mergeCell ref="C214:G214"/>
    <mergeCell ref="K214:Q214"/>
    <mergeCell ref="E215:H215"/>
    <mergeCell ref="N215:Q215"/>
    <mergeCell ref="A203:AJ205"/>
    <mergeCell ref="A206:I207"/>
    <mergeCell ref="J206:R207"/>
    <mergeCell ref="S206:AA207"/>
    <mergeCell ref="AB206:AJ207"/>
    <mergeCell ref="P85:R85"/>
    <mergeCell ref="S85:T85"/>
    <mergeCell ref="U85:V85"/>
    <mergeCell ref="W85:Y85"/>
    <mergeCell ref="Z85:AA85"/>
    <mergeCell ref="Z159:AA159"/>
    <mergeCell ref="AB159:AC159"/>
    <mergeCell ref="B157:G157"/>
    <mergeCell ref="H157:AJ157"/>
    <mergeCell ref="B158:E158"/>
    <mergeCell ref="B159:K159"/>
    <mergeCell ref="A213:I213"/>
    <mergeCell ref="J213:R213"/>
    <mergeCell ref="J208:R212"/>
    <mergeCell ref="A208:I212"/>
    <mergeCell ref="A139:I139"/>
    <mergeCell ref="J139:R139"/>
    <mergeCell ref="AF141:AI141"/>
    <mergeCell ref="AD143:AG143"/>
    <mergeCell ref="A166:AJ202"/>
    <mergeCell ref="C140:G140"/>
    <mergeCell ref="K140:Q140"/>
    <mergeCell ref="H161:V161"/>
    <mergeCell ref="H87:V87"/>
    <mergeCell ref="P159:R159"/>
    <mergeCell ref="S159:T159"/>
    <mergeCell ref="U159:V159"/>
    <mergeCell ref="W159:Y159"/>
    <mergeCell ref="AB132:AJ133"/>
    <mergeCell ref="L159:M159"/>
    <mergeCell ref="N159:O159"/>
    <mergeCell ref="S132:AA133"/>
    <mergeCell ref="F158:AF158"/>
    <mergeCell ref="AH158:AJ158"/>
    <mergeCell ref="A134:I138"/>
    <mergeCell ref="J134:R138"/>
    <mergeCell ref="B162:F162"/>
    <mergeCell ref="G162:L162"/>
    <mergeCell ref="A91:P91"/>
    <mergeCell ref="A110:U110"/>
    <mergeCell ref="AB85:AC85"/>
    <mergeCell ref="AD85:AE85"/>
    <mergeCell ref="B86:F86"/>
    <mergeCell ref="G86:Q86"/>
    <mergeCell ref="B87:G87"/>
    <mergeCell ref="A37:U37"/>
    <mergeCell ref="AD70:AG70"/>
    <mergeCell ref="A38:AJ42"/>
    <mergeCell ref="A43:U43"/>
    <mergeCell ref="L85:M85"/>
    <mergeCell ref="N85:O85"/>
    <mergeCell ref="B83:G83"/>
    <mergeCell ref="AF85:AJ85"/>
    <mergeCell ref="H83:AJ83"/>
    <mergeCell ref="B84:E84"/>
    <mergeCell ref="B85:K85"/>
    <mergeCell ref="A50:AJ55"/>
    <mergeCell ref="A44:AJ48"/>
    <mergeCell ref="A49:U49"/>
    <mergeCell ref="A56:AJ58"/>
    <mergeCell ref="A74:I81"/>
    <mergeCell ref="J74:AJ76"/>
    <mergeCell ref="J77:AJ81"/>
    <mergeCell ref="W68:Z68"/>
    <mergeCell ref="A30:U30"/>
    <mergeCell ref="A31:AJ36"/>
    <mergeCell ref="F11:AF11"/>
    <mergeCell ref="F84:AF84"/>
    <mergeCell ref="AH84:AJ84"/>
    <mergeCell ref="AH11:AJ11"/>
    <mergeCell ref="H10:AJ10"/>
    <mergeCell ref="AB12:AC12"/>
    <mergeCell ref="AD12:AE12"/>
    <mergeCell ref="AF12:AJ12"/>
    <mergeCell ref="N12:O12"/>
    <mergeCell ref="B15:F15"/>
    <mergeCell ref="B11:E11"/>
    <mergeCell ref="L12:M12"/>
    <mergeCell ref="P12:R12"/>
    <mergeCell ref="S12:T12"/>
    <mergeCell ref="U12:V12"/>
    <mergeCell ref="W12:Y12"/>
    <mergeCell ref="Z12:AA12"/>
    <mergeCell ref="A66:I66"/>
    <mergeCell ref="A61:I65"/>
    <mergeCell ref="J66:R66"/>
    <mergeCell ref="J61:R65"/>
    <mergeCell ref="A1:I8"/>
    <mergeCell ref="J1:AJ3"/>
    <mergeCell ref="C67:G67"/>
    <mergeCell ref="K67:Q67"/>
    <mergeCell ref="E68:H68"/>
    <mergeCell ref="N68:Q68"/>
    <mergeCell ref="A59:I60"/>
    <mergeCell ref="J59:R60"/>
    <mergeCell ref="S59:AA60"/>
    <mergeCell ref="AB59:AJ60"/>
    <mergeCell ref="B12:K12"/>
    <mergeCell ref="B13:F13"/>
    <mergeCell ref="G13:Q13"/>
    <mergeCell ref="J4:AJ8"/>
    <mergeCell ref="A20:U20"/>
    <mergeCell ref="B14:G14"/>
    <mergeCell ref="B10:G10"/>
    <mergeCell ref="H14:V14"/>
    <mergeCell ref="G15:L15"/>
    <mergeCell ref="AF68:AI68"/>
    <mergeCell ref="A18:AJ18"/>
    <mergeCell ref="A21:AJ23"/>
    <mergeCell ref="A24:U24"/>
    <mergeCell ref="A25:AJ29"/>
  </mergeCells>
  <conditionalFormatting sqref="D90:F90 O90 AI90 G160 R160:S160 A162 AA162:AE162 A213 J213 C214:G214 K214:Q214 E215:H215 N215:Q215">
    <cfRule type="cellIs" dxfId="22" priority="7" stopIfTrue="1" operator="equal">
      <formula>0</formula>
    </cfRule>
  </conditionalFormatting>
  <conditionalFormatting sqref="G13 R13:S13 A15 AA15:AE15 D17:F17 O17 AI17 C19:D19 K19 W19 AC19:AJ19 V43:AE43 A66 J66 C67:G67 K67:Q67 E68:H68 N68:Q68">
    <cfRule type="cellIs" dxfId="21" priority="11" stopIfTrue="1" operator="equal">
      <formula>0</formula>
    </cfRule>
  </conditionalFormatting>
  <conditionalFormatting sqref="G86 R86:S86 A88 AA88:AE88 A139 J139 C140:G140 K140:Q140 E141:H141 N141:Q141 D164:F164 O164 AI164">
    <cfRule type="cellIs" dxfId="20" priority="3" stopIfTrue="1" operator="equal">
      <formula>0</formula>
    </cfRule>
  </conditionalFormatting>
  <conditionalFormatting sqref="X13">
    <cfRule type="cellIs" dxfId="19" priority="9" stopIfTrue="1" operator="equal">
      <formula>0</formula>
    </cfRule>
  </conditionalFormatting>
  <conditionalFormatting sqref="X86">
    <cfRule type="cellIs" dxfId="18" priority="1" stopIfTrue="1" operator="equal">
      <formula>0</formula>
    </cfRule>
  </conditionalFormatting>
  <conditionalFormatting sqref="X160">
    <cfRule type="cellIs" dxfId="17" priority="5" stopIfTrue="1" operator="equal">
      <formula>0</formula>
    </cfRule>
  </conditionalFormatting>
  <conditionalFormatting sqref="AB37">
    <cfRule type="cellIs" dxfId="16" priority="8" stopIfTrue="1" operator="equal">
      <formula>0</formula>
    </cfRule>
  </conditionalFormatting>
  <conditionalFormatting sqref="AD17">
    <cfRule type="cellIs" dxfId="15" priority="10" stopIfTrue="1" operator="equal">
      <formula>0</formula>
    </cfRule>
  </conditionalFormatting>
  <conditionalFormatting sqref="AD90">
    <cfRule type="cellIs" dxfId="14" priority="6" stopIfTrue="1" operator="equal">
      <formula>0</formula>
    </cfRule>
  </conditionalFormatting>
  <conditionalFormatting sqref="AD164">
    <cfRule type="cellIs" dxfId="13" priority="2" stopIfTrue="1" operator="equal">
      <formula>0</formula>
    </cfRule>
  </conditionalFormatting>
  <printOptions horizontalCentered="1" verticalCentered="1"/>
  <pageMargins left="0.31496062992125984" right="0.31496062992125984" top="0.19685039370078741" bottom="0.19685039370078741" header="0" footer="0"/>
  <pageSetup paperSize="9" scale="76" fitToHeight="0" orientation="portrait" r:id="rId1"/>
  <rowBreaks count="2" manualBreakCount="2">
    <brk id="71" max="16383" man="1"/>
    <brk id="144" max="16383"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1B74E-B416-4B97-8463-C01E9813B1E9}">
  <sheetPr codeName="Hoja11">
    <tabColor rgb="FF92D050"/>
  </sheetPr>
  <dimension ref="A1:AN217"/>
  <sheetViews>
    <sheetView showGridLines="0" showRowColHeaders="0" showZeros="0" showRuler="0" topLeftCell="A110" zoomScaleNormal="100" workbookViewId="0">
      <selection activeCell="B126" sqref="B126:G127"/>
    </sheetView>
  </sheetViews>
  <sheetFormatPr baseColWidth="10" defaultRowHeight="15" x14ac:dyDescent="0.25"/>
  <cols>
    <col min="1" max="36" width="2.7109375" customWidth="1"/>
  </cols>
  <sheetData>
    <row r="1" spans="1:36" ht="15.75" customHeight="1" x14ac:dyDescent="0.25">
      <c r="A1" s="925"/>
      <c r="B1" s="926"/>
      <c r="C1" s="926"/>
      <c r="D1" s="926"/>
      <c r="E1" s="926"/>
      <c r="F1" s="926"/>
      <c r="G1" s="926"/>
      <c r="H1" s="926"/>
      <c r="I1" s="927"/>
      <c r="J1" s="935" t="s">
        <v>554</v>
      </c>
      <c r="K1" s="936"/>
      <c r="L1" s="936"/>
      <c r="M1" s="936"/>
      <c r="N1" s="936"/>
      <c r="O1" s="936"/>
      <c r="P1" s="936"/>
      <c r="Q1" s="936"/>
      <c r="R1" s="936"/>
      <c r="S1" s="936"/>
      <c r="T1" s="936"/>
      <c r="U1" s="936"/>
      <c r="V1" s="936"/>
      <c r="W1" s="936"/>
      <c r="X1" s="936"/>
      <c r="Y1" s="936"/>
      <c r="Z1" s="936"/>
      <c r="AA1" s="936"/>
      <c r="AB1" s="936"/>
      <c r="AC1" s="936"/>
      <c r="AD1" s="936"/>
      <c r="AE1" s="936"/>
      <c r="AF1" s="936"/>
      <c r="AG1" s="936"/>
      <c r="AH1" s="936"/>
      <c r="AI1" s="936"/>
      <c r="AJ1" s="937"/>
    </row>
    <row r="2" spans="1:36" ht="15" customHeight="1" x14ac:dyDescent="0.25">
      <c r="A2" s="928"/>
      <c r="B2" s="929"/>
      <c r="C2" s="929"/>
      <c r="D2" s="929"/>
      <c r="E2" s="929"/>
      <c r="F2" s="929"/>
      <c r="G2" s="929"/>
      <c r="H2" s="929"/>
      <c r="I2" s="930"/>
      <c r="J2" s="938"/>
      <c r="K2" s="939"/>
      <c r="L2" s="939"/>
      <c r="M2" s="939"/>
      <c r="N2" s="939"/>
      <c r="O2" s="939"/>
      <c r="P2" s="939"/>
      <c r="Q2" s="939"/>
      <c r="R2" s="939"/>
      <c r="S2" s="939"/>
      <c r="T2" s="939"/>
      <c r="U2" s="939"/>
      <c r="V2" s="939"/>
      <c r="W2" s="939"/>
      <c r="X2" s="939"/>
      <c r="Y2" s="939"/>
      <c r="Z2" s="939"/>
      <c r="AA2" s="939"/>
      <c r="AB2" s="939"/>
      <c r="AC2" s="939"/>
      <c r="AD2" s="939"/>
      <c r="AE2" s="939"/>
      <c r="AF2" s="939"/>
      <c r="AG2" s="939"/>
      <c r="AH2" s="939"/>
      <c r="AI2" s="939"/>
      <c r="AJ2" s="940"/>
    </row>
    <row r="3" spans="1:36" ht="15" customHeight="1" x14ac:dyDescent="0.25">
      <c r="A3" s="928"/>
      <c r="B3" s="929"/>
      <c r="C3" s="929"/>
      <c r="D3" s="929"/>
      <c r="E3" s="929"/>
      <c r="F3" s="929"/>
      <c r="G3" s="929"/>
      <c r="H3" s="929"/>
      <c r="I3" s="930"/>
      <c r="J3" s="938"/>
      <c r="K3" s="939"/>
      <c r="L3" s="939"/>
      <c r="M3" s="939"/>
      <c r="N3" s="939"/>
      <c r="O3" s="939"/>
      <c r="P3" s="939"/>
      <c r="Q3" s="939"/>
      <c r="R3" s="939"/>
      <c r="S3" s="939"/>
      <c r="T3" s="939"/>
      <c r="U3" s="939"/>
      <c r="V3" s="939"/>
      <c r="W3" s="939"/>
      <c r="X3" s="939"/>
      <c r="Y3" s="939"/>
      <c r="Z3" s="939"/>
      <c r="AA3" s="939"/>
      <c r="AB3" s="939"/>
      <c r="AC3" s="939"/>
      <c r="AD3" s="939"/>
      <c r="AE3" s="939"/>
      <c r="AF3" s="939"/>
      <c r="AG3" s="939"/>
      <c r="AH3" s="939"/>
      <c r="AI3" s="939"/>
      <c r="AJ3" s="940"/>
    </row>
    <row r="4" spans="1:36" ht="15" customHeight="1" x14ac:dyDescent="0.25">
      <c r="A4" s="928"/>
      <c r="B4" s="929"/>
      <c r="C4" s="929"/>
      <c r="D4" s="929"/>
      <c r="E4" s="929"/>
      <c r="F4" s="929"/>
      <c r="G4" s="929"/>
      <c r="H4" s="929"/>
      <c r="I4" s="930"/>
      <c r="J4" s="1710" t="s">
        <v>493</v>
      </c>
      <c r="K4" s="1711"/>
      <c r="L4" s="1711"/>
      <c r="M4" s="1711"/>
      <c r="N4" s="1711"/>
      <c r="O4" s="1711"/>
      <c r="P4" s="1711"/>
      <c r="Q4" s="1711"/>
      <c r="R4" s="1711"/>
      <c r="S4" s="1711"/>
      <c r="T4" s="1711"/>
      <c r="U4" s="1711"/>
      <c r="V4" s="1711"/>
      <c r="W4" s="1711"/>
      <c r="X4" s="1711"/>
      <c r="Y4" s="1711"/>
      <c r="Z4" s="1711"/>
      <c r="AA4" s="1711"/>
      <c r="AB4" s="1711"/>
      <c r="AC4" s="1711"/>
      <c r="AD4" s="1711"/>
      <c r="AE4" s="1711"/>
      <c r="AF4" s="1711"/>
      <c r="AG4" s="1711"/>
      <c r="AH4" s="1711"/>
      <c r="AI4" s="1711"/>
      <c r="AJ4" s="1712"/>
    </row>
    <row r="5" spans="1:36" ht="15.75" customHeight="1" x14ac:dyDescent="0.25">
      <c r="A5" s="928"/>
      <c r="B5" s="929"/>
      <c r="C5" s="929"/>
      <c r="D5" s="929"/>
      <c r="E5" s="929"/>
      <c r="F5" s="929"/>
      <c r="G5" s="929"/>
      <c r="H5" s="929"/>
      <c r="I5" s="930"/>
      <c r="J5" s="1710"/>
      <c r="K5" s="1711"/>
      <c r="L5" s="1711"/>
      <c r="M5" s="1711"/>
      <c r="N5" s="1711"/>
      <c r="O5" s="1711"/>
      <c r="P5" s="1711"/>
      <c r="Q5" s="1711"/>
      <c r="R5" s="1711"/>
      <c r="S5" s="1711"/>
      <c r="T5" s="1711"/>
      <c r="U5" s="1711"/>
      <c r="V5" s="1711"/>
      <c r="W5" s="1711"/>
      <c r="X5" s="1711"/>
      <c r="Y5" s="1711"/>
      <c r="Z5" s="1711"/>
      <c r="AA5" s="1711"/>
      <c r="AB5" s="1711"/>
      <c r="AC5" s="1711"/>
      <c r="AD5" s="1711"/>
      <c r="AE5" s="1711"/>
      <c r="AF5" s="1711"/>
      <c r="AG5" s="1711"/>
      <c r="AH5" s="1711"/>
      <c r="AI5" s="1711"/>
      <c r="AJ5" s="1712"/>
    </row>
    <row r="6" spans="1:36" ht="15" customHeight="1" x14ac:dyDescent="0.25">
      <c r="A6" s="928"/>
      <c r="B6" s="929"/>
      <c r="C6" s="929"/>
      <c r="D6" s="929"/>
      <c r="E6" s="929"/>
      <c r="F6" s="929"/>
      <c r="G6" s="929"/>
      <c r="H6" s="929"/>
      <c r="I6" s="930"/>
      <c r="J6" s="1710"/>
      <c r="K6" s="1711"/>
      <c r="L6" s="1711"/>
      <c r="M6" s="1711"/>
      <c r="N6" s="1711"/>
      <c r="O6" s="1711"/>
      <c r="P6" s="1711"/>
      <c r="Q6" s="1711"/>
      <c r="R6" s="1711"/>
      <c r="S6" s="1711"/>
      <c r="T6" s="1711"/>
      <c r="U6" s="1711"/>
      <c r="V6" s="1711"/>
      <c r="W6" s="1711"/>
      <c r="X6" s="1711"/>
      <c r="Y6" s="1711"/>
      <c r="Z6" s="1711"/>
      <c r="AA6" s="1711"/>
      <c r="AB6" s="1711"/>
      <c r="AC6" s="1711"/>
      <c r="AD6" s="1711"/>
      <c r="AE6" s="1711"/>
      <c r="AF6" s="1711"/>
      <c r="AG6" s="1711"/>
      <c r="AH6" s="1711"/>
      <c r="AI6" s="1711"/>
      <c r="AJ6" s="1712"/>
    </row>
    <row r="7" spans="1:36" x14ac:dyDescent="0.25">
      <c r="A7" s="928"/>
      <c r="B7" s="929"/>
      <c r="C7" s="929"/>
      <c r="D7" s="929"/>
      <c r="E7" s="929"/>
      <c r="F7" s="929"/>
      <c r="G7" s="929"/>
      <c r="H7" s="929"/>
      <c r="I7" s="930"/>
      <c r="J7" s="1710"/>
      <c r="K7" s="1711"/>
      <c r="L7" s="1711"/>
      <c r="M7" s="1711"/>
      <c r="N7" s="1711"/>
      <c r="O7" s="1711"/>
      <c r="P7" s="1711"/>
      <c r="Q7" s="1711"/>
      <c r="R7" s="1711"/>
      <c r="S7" s="1711"/>
      <c r="T7" s="1711"/>
      <c r="U7" s="1711"/>
      <c r="V7" s="1711"/>
      <c r="W7" s="1711"/>
      <c r="X7" s="1711"/>
      <c r="Y7" s="1711"/>
      <c r="Z7" s="1711"/>
      <c r="AA7" s="1711"/>
      <c r="AB7" s="1711"/>
      <c r="AC7" s="1711"/>
      <c r="AD7" s="1711"/>
      <c r="AE7" s="1711"/>
      <c r="AF7" s="1711"/>
      <c r="AG7" s="1711"/>
      <c r="AH7" s="1711"/>
      <c r="AI7" s="1711"/>
      <c r="AJ7" s="1712"/>
    </row>
    <row r="8" spans="1:36" ht="15.75" thickBot="1" x14ac:dyDescent="0.3">
      <c r="A8" s="928"/>
      <c r="B8" s="929"/>
      <c r="C8" s="929"/>
      <c r="D8" s="929"/>
      <c r="E8" s="929"/>
      <c r="F8" s="929"/>
      <c r="G8" s="929"/>
      <c r="H8" s="929"/>
      <c r="I8" s="930"/>
      <c r="J8" s="1713"/>
      <c r="K8" s="1714"/>
      <c r="L8" s="1714"/>
      <c r="M8" s="1714"/>
      <c r="N8" s="1714"/>
      <c r="O8" s="1714"/>
      <c r="P8" s="1714"/>
      <c r="Q8" s="1714"/>
      <c r="R8" s="1714"/>
      <c r="S8" s="1714"/>
      <c r="T8" s="1714"/>
      <c r="U8" s="1714"/>
      <c r="V8" s="1714"/>
      <c r="W8" s="1714"/>
      <c r="X8" s="1714"/>
      <c r="Y8" s="1714"/>
      <c r="Z8" s="1714"/>
      <c r="AA8" s="1714"/>
      <c r="AB8" s="1714"/>
      <c r="AC8" s="1714"/>
      <c r="AD8" s="1714"/>
      <c r="AE8" s="1714"/>
      <c r="AF8" s="1714"/>
      <c r="AG8" s="1714"/>
      <c r="AH8" s="1714"/>
      <c r="AI8" s="1714"/>
      <c r="AJ8" s="1715"/>
    </row>
    <row r="9" spans="1:36" ht="15" customHeight="1" x14ac:dyDescent="0.25">
      <c r="A9" s="85"/>
      <c r="B9" s="86"/>
      <c r="C9" s="86"/>
      <c r="D9" s="86"/>
      <c r="E9" s="86"/>
      <c r="F9" s="86"/>
      <c r="G9" s="86"/>
      <c r="H9" s="86"/>
      <c r="I9" s="86"/>
      <c r="J9" s="304"/>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80"/>
    </row>
    <row r="10" spans="1:36" x14ac:dyDescent="0.25">
      <c r="A10" s="92"/>
      <c r="B10" s="1229" t="s">
        <v>367</v>
      </c>
      <c r="C10" s="1229"/>
      <c r="D10" s="1229"/>
      <c r="E10" s="1229"/>
      <c r="F10" s="1229"/>
      <c r="G10" s="1229"/>
      <c r="H10" s="1232" t="str">
        <f>'CARGAR datos'!E8</f>
        <v>-</v>
      </c>
      <c r="I10" s="1232"/>
      <c r="J10" s="1232"/>
      <c r="K10" s="1232"/>
      <c r="L10" s="1232"/>
      <c r="M10" s="1232"/>
      <c r="N10" s="1232"/>
      <c r="O10" s="1232"/>
      <c r="P10" s="1232"/>
      <c r="Q10" s="1232"/>
      <c r="R10" s="1232"/>
      <c r="S10" s="1232"/>
      <c r="T10" s="1232"/>
      <c r="U10" s="1232"/>
      <c r="V10" s="1232"/>
      <c r="W10" s="1232"/>
      <c r="X10" s="1232"/>
      <c r="Y10" s="1232"/>
      <c r="Z10" s="1232"/>
      <c r="AA10" s="1232"/>
      <c r="AB10" s="1232"/>
      <c r="AC10" s="1232"/>
      <c r="AD10" s="1232"/>
      <c r="AE10" s="1232"/>
      <c r="AF10" s="1232"/>
      <c r="AG10" s="1232"/>
      <c r="AH10" s="1232"/>
      <c r="AI10" s="1232"/>
      <c r="AJ10" s="1723"/>
    </row>
    <row r="11" spans="1:36" x14ac:dyDescent="0.25">
      <c r="A11" s="92"/>
      <c r="B11" s="1229" t="s">
        <v>485</v>
      </c>
      <c r="C11" s="1229"/>
      <c r="D11" s="1229"/>
      <c r="E11" s="1229"/>
      <c r="F11" s="1232" t="str">
        <f>'CARGAR datos'!E30</f>
        <v>-</v>
      </c>
      <c r="G11" s="1232"/>
      <c r="H11" s="1232"/>
      <c r="I11" s="1232"/>
      <c r="J11" s="1232"/>
      <c r="K11" s="1232"/>
      <c r="L11" s="1232"/>
      <c r="M11" s="1232"/>
      <c r="N11" s="1232"/>
      <c r="O11" s="1232"/>
      <c r="P11" s="1232"/>
      <c r="Q11" s="1232"/>
      <c r="R11" s="1232"/>
      <c r="S11" s="1232"/>
      <c r="T11" s="1232"/>
      <c r="U11" s="1232"/>
      <c r="V11" s="1232"/>
      <c r="W11" s="1232"/>
      <c r="X11" s="1232"/>
      <c r="Y11" s="1232"/>
      <c r="Z11" s="1232"/>
      <c r="AA11" s="1232"/>
      <c r="AB11" s="1232"/>
      <c r="AC11" s="1232"/>
      <c r="AD11" s="1232"/>
      <c r="AE11" s="1232"/>
      <c r="AF11" s="1232"/>
      <c r="AG11" s="98" t="s">
        <v>164</v>
      </c>
      <c r="AH11" s="1232" t="str">
        <f>'CARGAR datos'!I30</f>
        <v>-</v>
      </c>
      <c r="AI11" s="1232"/>
      <c r="AJ11" s="1723"/>
    </row>
    <row r="12" spans="1:36" x14ac:dyDescent="0.25">
      <c r="A12" s="92"/>
      <c r="B12" s="1229" t="s">
        <v>486</v>
      </c>
      <c r="C12" s="1229"/>
      <c r="D12" s="1229"/>
      <c r="E12" s="1229"/>
      <c r="F12" s="1229"/>
      <c r="G12" s="1229"/>
      <c r="H12" s="1229"/>
      <c r="I12" s="1229"/>
      <c r="J12" s="1229"/>
      <c r="K12" s="1229"/>
      <c r="L12" s="1229" t="s">
        <v>487</v>
      </c>
      <c r="M12" s="1229"/>
      <c r="N12" s="929" t="str">
        <f>'CARGAR datos'!F32</f>
        <v>-</v>
      </c>
      <c r="O12" s="929"/>
      <c r="P12" s="1229" t="s">
        <v>488</v>
      </c>
      <c r="Q12" s="1229"/>
      <c r="R12" s="1229"/>
      <c r="S12" s="929" t="str">
        <f>'CARGAR datos'!H32</f>
        <v>-</v>
      </c>
      <c r="T12" s="929"/>
      <c r="U12" s="1229" t="s">
        <v>489</v>
      </c>
      <c r="V12" s="1229"/>
      <c r="W12" s="929" t="str">
        <f>'CARGAR datos'!J32</f>
        <v>-</v>
      </c>
      <c r="X12" s="929"/>
      <c r="Y12" s="929"/>
      <c r="Z12" s="1229" t="s">
        <v>490</v>
      </c>
      <c r="AA12" s="1229"/>
      <c r="AB12" s="929" t="str">
        <f>'CARGAR datos'!L32</f>
        <v>-</v>
      </c>
      <c r="AC12" s="929"/>
      <c r="AD12" s="1229" t="s">
        <v>491</v>
      </c>
      <c r="AE12" s="1229"/>
      <c r="AF12" s="929" t="str">
        <f>'CARGAR datos'!O32</f>
        <v>-</v>
      </c>
      <c r="AG12" s="929"/>
      <c r="AH12" s="929"/>
      <c r="AI12" s="929"/>
      <c r="AJ12" s="930"/>
    </row>
    <row r="13" spans="1:36" x14ac:dyDescent="0.25">
      <c r="A13" s="92"/>
      <c r="B13" s="1229" t="s">
        <v>443</v>
      </c>
      <c r="C13" s="1229"/>
      <c r="D13" s="1229"/>
      <c r="E13" s="1229"/>
      <c r="F13" s="1229"/>
      <c r="G13" s="1232" t="str">
        <f>'CARGAR datos'!E31</f>
        <v>BAHIA BLANCA</v>
      </c>
      <c r="H13" s="1232"/>
      <c r="I13" s="1232"/>
      <c r="J13" s="1232"/>
      <c r="K13" s="1232"/>
      <c r="L13" s="1232"/>
      <c r="M13" s="1232"/>
      <c r="N13" s="1232"/>
      <c r="O13" s="1232"/>
      <c r="P13" s="1232"/>
      <c r="Q13" s="1232"/>
      <c r="R13" s="98"/>
      <c r="S13" s="98"/>
      <c r="T13" s="91"/>
      <c r="U13" s="91"/>
      <c r="V13" s="91"/>
      <c r="W13" s="98"/>
      <c r="X13" s="98"/>
      <c r="Y13" s="98"/>
      <c r="Z13" s="98"/>
      <c r="AA13" s="98"/>
      <c r="AB13" s="98"/>
      <c r="AC13" s="98"/>
      <c r="AD13" s="91"/>
      <c r="AE13" s="91"/>
      <c r="AF13" s="91"/>
      <c r="AG13" s="91"/>
      <c r="AH13" s="91"/>
      <c r="AI13" s="91"/>
      <c r="AJ13" s="93"/>
    </row>
    <row r="14" spans="1:36" x14ac:dyDescent="0.25">
      <c r="A14" s="92"/>
      <c r="B14" s="1229" t="s">
        <v>492</v>
      </c>
      <c r="C14" s="1229"/>
      <c r="D14" s="1229"/>
      <c r="E14" s="1229"/>
      <c r="F14" s="1229"/>
      <c r="G14" s="1229"/>
      <c r="H14" s="1232" t="str">
        <f>'CARGAR datos'!E19</f>
        <v>-</v>
      </c>
      <c r="I14" s="1232"/>
      <c r="J14" s="1232"/>
      <c r="K14" s="1232"/>
      <c r="L14" s="1232"/>
      <c r="M14" s="1232"/>
      <c r="N14" s="1232"/>
      <c r="O14" s="1232"/>
      <c r="P14" s="1232"/>
      <c r="Q14" s="1232"/>
      <c r="R14" s="1232"/>
      <c r="S14" s="1232"/>
      <c r="T14" s="1232"/>
      <c r="U14" s="1232"/>
      <c r="V14" s="1232"/>
      <c r="W14" s="91"/>
      <c r="X14" s="91"/>
      <c r="Y14" s="91"/>
      <c r="Z14" s="91"/>
      <c r="AA14" s="91"/>
      <c r="AB14" s="91"/>
      <c r="AC14" s="91"/>
      <c r="AD14" s="91"/>
      <c r="AE14" s="91"/>
      <c r="AF14" s="91"/>
      <c r="AG14" s="91"/>
      <c r="AH14" s="91"/>
      <c r="AI14" s="91"/>
      <c r="AJ14" s="93"/>
    </row>
    <row r="15" spans="1:36" x14ac:dyDescent="0.25">
      <c r="A15" s="92"/>
      <c r="B15" s="1229" t="s">
        <v>250</v>
      </c>
      <c r="C15" s="1229"/>
      <c r="D15" s="1229"/>
      <c r="E15" s="1229"/>
      <c r="F15" s="1229"/>
      <c r="G15" s="1232" t="str">
        <f>'CARGAR datos'!E25</f>
        <v>-</v>
      </c>
      <c r="H15" s="1232"/>
      <c r="I15" s="1232"/>
      <c r="J15" s="1232"/>
      <c r="K15" s="1232"/>
      <c r="L15" s="1232"/>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85"/>
      <c r="B17" s="86"/>
      <c r="C17" s="86"/>
      <c r="D17" s="103"/>
      <c r="E17" s="103"/>
      <c r="F17" s="103"/>
      <c r="G17" s="86"/>
      <c r="H17" s="86"/>
      <c r="I17" s="86"/>
      <c r="J17" s="86"/>
      <c r="K17" s="86"/>
      <c r="L17" s="86"/>
      <c r="M17" s="86"/>
      <c r="N17" s="86"/>
      <c r="O17" s="103"/>
      <c r="P17" s="103"/>
      <c r="Q17" s="103"/>
      <c r="R17" s="103"/>
      <c r="S17" s="103"/>
      <c r="T17" s="103"/>
      <c r="U17" s="103"/>
      <c r="V17" s="103"/>
      <c r="W17" s="103"/>
      <c r="X17" s="103"/>
      <c r="Y17" s="103"/>
      <c r="Z17" s="103"/>
      <c r="AA17" s="103"/>
      <c r="AB17" s="103"/>
      <c r="AC17" s="86"/>
      <c r="AD17" s="103"/>
      <c r="AE17" s="103"/>
      <c r="AF17" s="103"/>
      <c r="AG17" s="86"/>
      <c r="AH17" s="86"/>
      <c r="AI17" s="103"/>
      <c r="AJ17" s="305"/>
    </row>
    <row r="18" spans="1:36" ht="15.75" x14ac:dyDescent="0.25">
      <c r="A18" s="1718" t="s">
        <v>512</v>
      </c>
      <c r="B18" s="1697"/>
      <c r="C18" s="1697"/>
      <c r="D18" s="1697"/>
      <c r="E18" s="1697"/>
      <c r="F18" s="1697"/>
      <c r="G18" s="1697"/>
      <c r="H18" s="1697"/>
      <c r="I18" s="1697"/>
      <c r="J18" s="1697"/>
      <c r="K18" s="1697"/>
      <c r="L18" s="1697"/>
      <c r="M18" s="1697"/>
      <c r="N18" s="1697"/>
      <c r="O18" s="1697"/>
      <c r="P18" s="1697"/>
      <c r="Q18" s="1697"/>
      <c r="R18" s="1697"/>
      <c r="S18" s="1697"/>
      <c r="T18" s="1697"/>
      <c r="U18" s="1697"/>
      <c r="V18" s="1697"/>
      <c r="W18" s="1697"/>
      <c r="X18" s="1697"/>
      <c r="Y18" s="1697"/>
      <c r="Z18" s="1697"/>
      <c r="AA18" s="1697"/>
      <c r="AB18" s="1697"/>
      <c r="AC18" s="1697"/>
      <c r="AD18" s="1697"/>
      <c r="AE18" s="1697"/>
      <c r="AF18" s="1697"/>
      <c r="AG18" s="1697"/>
      <c r="AH18" s="1697"/>
      <c r="AI18" s="1697"/>
      <c r="AJ18" s="1719"/>
    </row>
    <row r="19" spans="1:36" x14ac:dyDescent="0.25">
      <c r="A19" s="92"/>
      <c r="B19" s="91"/>
      <c r="C19" s="98"/>
      <c r="D19" s="98"/>
      <c r="E19" s="91"/>
      <c r="F19" s="91"/>
      <c r="G19" s="91"/>
      <c r="H19" s="91"/>
      <c r="I19" s="91"/>
      <c r="J19" s="91"/>
      <c r="K19" s="98"/>
      <c r="L19" s="98"/>
      <c r="M19" s="98"/>
      <c r="N19" s="98"/>
      <c r="O19" s="98"/>
      <c r="P19" s="98"/>
      <c r="Q19" s="98"/>
      <c r="R19" s="91"/>
      <c r="S19" s="91"/>
      <c r="T19" s="91"/>
      <c r="U19" s="91"/>
      <c r="V19" s="91"/>
      <c r="W19" s="98"/>
      <c r="X19" s="91"/>
      <c r="Y19" s="91"/>
      <c r="Z19" s="91"/>
      <c r="AA19" s="91"/>
      <c r="AB19" s="91"/>
      <c r="AC19" s="98"/>
      <c r="AD19" s="98"/>
      <c r="AE19" s="98"/>
      <c r="AF19" s="98"/>
      <c r="AG19" s="98"/>
      <c r="AH19" s="98"/>
      <c r="AI19" s="98"/>
      <c r="AJ19" s="107"/>
    </row>
    <row r="20" spans="1:36" x14ac:dyDescent="0.25">
      <c r="A20" s="1716" t="s">
        <v>513</v>
      </c>
      <c r="B20" s="1717"/>
      <c r="C20" s="1717"/>
      <c r="D20" s="1717"/>
      <c r="E20" s="1717"/>
      <c r="F20" s="1717"/>
      <c r="G20" s="1717"/>
      <c r="H20" s="1717"/>
      <c r="I20" s="1717"/>
      <c r="J20" s="1717"/>
      <c r="K20" s="1717"/>
      <c r="L20" s="1717"/>
      <c r="M20" s="1717"/>
      <c r="N20" s="1717"/>
      <c r="O20" s="1717"/>
      <c r="P20" s="1717"/>
      <c r="Q20" s="1717"/>
      <c r="R20" s="1717"/>
      <c r="S20" s="1717"/>
      <c r="T20" s="1717"/>
      <c r="U20" s="1717"/>
      <c r="V20" s="91"/>
      <c r="W20" s="91"/>
      <c r="X20" s="91"/>
      <c r="Y20" s="91"/>
      <c r="Z20" s="91"/>
      <c r="AA20" s="91"/>
      <c r="AB20" s="91"/>
      <c r="AC20" s="91"/>
      <c r="AD20" s="91"/>
      <c r="AE20" s="91"/>
      <c r="AF20" s="91"/>
      <c r="AG20" s="91"/>
      <c r="AH20" s="91"/>
      <c r="AI20" s="91"/>
      <c r="AJ20" s="93"/>
    </row>
    <row r="21" spans="1:36" ht="15" customHeight="1" x14ac:dyDescent="0.25">
      <c r="A21" s="1771" t="s">
        <v>514</v>
      </c>
      <c r="B21" s="1772"/>
      <c r="C21" s="1772"/>
      <c r="D21" s="1772"/>
      <c r="E21" s="1772"/>
      <c r="F21" s="1772"/>
      <c r="G21" s="1772"/>
      <c r="H21" s="1772"/>
      <c r="I21" s="1772"/>
      <c r="J21" s="1772"/>
      <c r="K21" s="1772"/>
      <c r="L21" s="1772"/>
      <c r="M21" s="1772"/>
      <c r="N21" s="1772"/>
      <c r="O21" s="1772"/>
      <c r="P21" s="1772"/>
      <c r="Q21" s="1772"/>
      <c r="R21" s="1772"/>
      <c r="S21" s="1772"/>
      <c r="T21" s="1772"/>
      <c r="U21" s="1772"/>
      <c r="V21" s="1772"/>
      <c r="W21" s="1772"/>
      <c r="X21" s="1772"/>
      <c r="Y21" s="1772"/>
      <c r="Z21" s="1772"/>
      <c r="AA21" s="1772"/>
      <c r="AB21" s="1772"/>
      <c r="AC21" s="1772"/>
      <c r="AD21" s="1772"/>
      <c r="AE21" s="1772"/>
      <c r="AF21" s="1772"/>
      <c r="AG21" s="1772"/>
      <c r="AH21" s="1772"/>
      <c r="AI21" s="1772"/>
      <c r="AJ21" s="1773"/>
    </row>
    <row r="22" spans="1:36" x14ac:dyDescent="0.25">
      <c r="A22" s="1771"/>
      <c r="B22" s="1772"/>
      <c r="C22" s="1772"/>
      <c r="D22" s="1772"/>
      <c r="E22" s="1772"/>
      <c r="F22" s="1772"/>
      <c r="G22" s="1772"/>
      <c r="H22" s="1772"/>
      <c r="I22" s="1772"/>
      <c r="J22" s="1772"/>
      <c r="K22" s="1772"/>
      <c r="L22" s="1772"/>
      <c r="M22" s="1772"/>
      <c r="N22" s="1772"/>
      <c r="O22" s="1772"/>
      <c r="P22" s="1772"/>
      <c r="Q22" s="1772"/>
      <c r="R22" s="1772"/>
      <c r="S22" s="1772"/>
      <c r="T22" s="1772"/>
      <c r="U22" s="1772"/>
      <c r="V22" s="1772"/>
      <c r="W22" s="1772"/>
      <c r="X22" s="1772"/>
      <c r="Y22" s="1772"/>
      <c r="Z22" s="1772"/>
      <c r="AA22" s="1772"/>
      <c r="AB22" s="1772"/>
      <c r="AC22" s="1772"/>
      <c r="AD22" s="1772"/>
      <c r="AE22" s="1772"/>
      <c r="AF22" s="1772"/>
      <c r="AG22" s="1772"/>
      <c r="AH22" s="1772"/>
      <c r="AI22" s="1772"/>
      <c r="AJ22" s="1773"/>
    </row>
    <row r="23" spans="1:36" x14ac:dyDescent="0.25">
      <c r="A23" s="1771"/>
      <c r="B23" s="1772"/>
      <c r="C23" s="1772"/>
      <c r="D23" s="1772"/>
      <c r="E23" s="1772"/>
      <c r="F23" s="1772"/>
      <c r="G23" s="1772"/>
      <c r="H23" s="1772"/>
      <c r="I23" s="1772"/>
      <c r="J23" s="1772"/>
      <c r="K23" s="1772"/>
      <c r="L23" s="1772"/>
      <c r="M23" s="1772"/>
      <c r="N23" s="1772"/>
      <c r="O23" s="1772"/>
      <c r="P23" s="1772"/>
      <c r="Q23" s="1772"/>
      <c r="R23" s="1772"/>
      <c r="S23" s="1772"/>
      <c r="T23" s="1772"/>
      <c r="U23" s="1772"/>
      <c r="V23" s="1772"/>
      <c r="W23" s="1772"/>
      <c r="X23" s="1772"/>
      <c r="Y23" s="1772"/>
      <c r="Z23" s="1772"/>
      <c r="AA23" s="1772"/>
      <c r="AB23" s="1772"/>
      <c r="AC23" s="1772"/>
      <c r="AD23" s="1772"/>
      <c r="AE23" s="1772"/>
      <c r="AF23" s="1772"/>
      <c r="AG23" s="1772"/>
      <c r="AH23" s="1772"/>
      <c r="AI23" s="1772"/>
      <c r="AJ23" s="1773"/>
    </row>
    <row r="24" spans="1:36" x14ac:dyDescent="0.25">
      <c r="A24" s="1716" t="s">
        <v>497</v>
      </c>
      <c r="B24" s="1717"/>
      <c r="C24" s="1717"/>
      <c r="D24" s="1717"/>
      <c r="E24" s="1717"/>
      <c r="F24" s="1717"/>
      <c r="G24" s="1717"/>
      <c r="H24" s="1717"/>
      <c r="I24" s="1717"/>
      <c r="J24" s="1717"/>
      <c r="K24" s="1717"/>
      <c r="L24" s="1717"/>
      <c r="M24" s="1717"/>
      <c r="N24" s="1717"/>
      <c r="O24" s="1717"/>
      <c r="P24" s="1717"/>
      <c r="Q24" s="1717"/>
      <c r="R24" s="1717"/>
      <c r="S24" s="1717"/>
      <c r="T24" s="1717"/>
      <c r="U24" s="1717"/>
      <c r="V24" s="91"/>
      <c r="W24" s="91"/>
      <c r="X24" s="91"/>
      <c r="Y24" s="91"/>
      <c r="Z24" s="91"/>
      <c r="AA24" s="91"/>
      <c r="AB24" s="91"/>
      <c r="AC24" s="91"/>
      <c r="AD24" s="91"/>
      <c r="AE24" s="91"/>
      <c r="AF24" s="91"/>
      <c r="AG24" s="91"/>
      <c r="AH24" s="91"/>
      <c r="AI24" s="91"/>
      <c r="AJ24" s="93"/>
    </row>
    <row r="25" spans="1:36" ht="15" customHeight="1" x14ac:dyDescent="0.25">
      <c r="A25" s="1771" t="s">
        <v>511</v>
      </c>
      <c r="B25" s="1772"/>
      <c r="C25" s="1772"/>
      <c r="D25" s="1772"/>
      <c r="E25" s="1772"/>
      <c r="F25" s="1772"/>
      <c r="G25" s="1772"/>
      <c r="H25" s="1772"/>
      <c r="I25" s="1772"/>
      <c r="J25" s="1772"/>
      <c r="K25" s="1772"/>
      <c r="L25" s="1772"/>
      <c r="M25" s="1772"/>
      <c r="N25" s="1772"/>
      <c r="O25" s="1772"/>
      <c r="P25" s="1772"/>
      <c r="Q25" s="1772"/>
      <c r="R25" s="1772"/>
      <c r="S25" s="1772"/>
      <c r="T25" s="1772"/>
      <c r="U25" s="1772"/>
      <c r="V25" s="1772"/>
      <c r="W25" s="1772"/>
      <c r="X25" s="1772"/>
      <c r="Y25" s="1772"/>
      <c r="Z25" s="1772"/>
      <c r="AA25" s="1772"/>
      <c r="AB25" s="1772"/>
      <c r="AC25" s="1772"/>
      <c r="AD25" s="1772"/>
      <c r="AE25" s="1772"/>
      <c r="AF25" s="1772"/>
      <c r="AG25" s="1772"/>
      <c r="AH25" s="1772"/>
      <c r="AI25" s="1772"/>
      <c r="AJ25" s="1773"/>
    </row>
    <row r="26" spans="1:36" x14ac:dyDescent="0.25">
      <c r="A26" s="1771"/>
      <c r="B26" s="1772"/>
      <c r="C26" s="1772"/>
      <c r="D26" s="1772"/>
      <c r="E26" s="1772"/>
      <c r="F26" s="1772"/>
      <c r="G26" s="1772"/>
      <c r="H26" s="1772"/>
      <c r="I26" s="1772"/>
      <c r="J26" s="1772"/>
      <c r="K26" s="1772"/>
      <c r="L26" s="1772"/>
      <c r="M26" s="1772"/>
      <c r="N26" s="1772"/>
      <c r="O26" s="1772"/>
      <c r="P26" s="1772"/>
      <c r="Q26" s="1772"/>
      <c r="R26" s="1772"/>
      <c r="S26" s="1772"/>
      <c r="T26" s="1772"/>
      <c r="U26" s="1772"/>
      <c r="V26" s="1772"/>
      <c r="W26" s="1772"/>
      <c r="X26" s="1772"/>
      <c r="Y26" s="1772"/>
      <c r="Z26" s="1772"/>
      <c r="AA26" s="1772"/>
      <c r="AB26" s="1772"/>
      <c r="AC26" s="1772"/>
      <c r="AD26" s="1772"/>
      <c r="AE26" s="1772"/>
      <c r="AF26" s="1772"/>
      <c r="AG26" s="1772"/>
      <c r="AH26" s="1772"/>
      <c r="AI26" s="1772"/>
      <c r="AJ26" s="1773"/>
    </row>
    <row r="27" spans="1:36" x14ac:dyDescent="0.25">
      <c r="A27" s="1771"/>
      <c r="B27" s="1772"/>
      <c r="C27" s="1772"/>
      <c r="D27" s="1772"/>
      <c r="E27" s="1772"/>
      <c r="F27" s="1772"/>
      <c r="G27" s="1772"/>
      <c r="H27" s="1772"/>
      <c r="I27" s="1772"/>
      <c r="J27" s="1772"/>
      <c r="K27" s="1772"/>
      <c r="L27" s="1772"/>
      <c r="M27" s="1772"/>
      <c r="N27" s="1772"/>
      <c r="O27" s="1772"/>
      <c r="P27" s="1772"/>
      <c r="Q27" s="1772"/>
      <c r="R27" s="1772"/>
      <c r="S27" s="1772"/>
      <c r="T27" s="1772"/>
      <c r="U27" s="1772"/>
      <c r="V27" s="1772"/>
      <c r="W27" s="1772"/>
      <c r="X27" s="1772"/>
      <c r="Y27" s="1772"/>
      <c r="Z27" s="1772"/>
      <c r="AA27" s="1772"/>
      <c r="AB27" s="1772"/>
      <c r="AC27" s="1772"/>
      <c r="AD27" s="1772"/>
      <c r="AE27" s="1772"/>
      <c r="AF27" s="1772"/>
      <c r="AG27" s="1772"/>
      <c r="AH27" s="1772"/>
      <c r="AI27" s="1772"/>
      <c r="AJ27" s="1773"/>
    </row>
    <row r="28" spans="1:36" x14ac:dyDescent="0.25">
      <c r="A28" s="1771"/>
      <c r="B28" s="1772"/>
      <c r="C28" s="1772"/>
      <c r="D28" s="1772"/>
      <c r="E28" s="1772"/>
      <c r="F28" s="1772"/>
      <c r="G28" s="1772"/>
      <c r="H28" s="1772"/>
      <c r="I28" s="1772"/>
      <c r="J28" s="1772"/>
      <c r="K28" s="1772"/>
      <c r="L28" s="1772"/>
      <c r="M28" s="1772"/>
      <c r="N28" s="1772"/>
      <c r="O28" s="1772"/>
      <c r="P28" s="1772"/>
      <c r="Q28" s="1772"/>
      <c r="R28" s="1772"/>
      <c r="S28" s="1772"/>
      <c r="T28" s="1772"/>
      <c r="U28" s="1772"/>
      <c r="V28" s="1772"/>
      <c r="W28" s="1772"/>
      <c r="X28" s="1772"/>
      <c r="Y28" s="1772"/>
      <c r="Z28" s="1772"/>
      <c r="AA28" s="1772"/>
      <c r="AB28" s="1772"/>
      <c r="AC28" s="1772"/>
      <c r="AD28" s="1772"/>
      <c r="AE28" s="1772"/>
      <c r="AF28" s="1772"/>
      <c r="AG28" s="1772"/>
      <c r="AH28" s="1772"/>
      <c r="AI28" s="1772"/>
      <c r="AJ28" s="1773"/>
    </row>
    <row r="29" spans="1:36" x14ac:dyDescent="0.25">
      <c r="A29" s="1771"/>
      <c r="B29" s="1772"/>
      <c r="C29" s="1772"/>
      <c r="D29" s="1772"/>
      <c r="E29" s="1772"/>
      <c r="F29" s="1772"/>
      <c r="G29" s="1772"/>
      <c r="H29" s="1772"/>
      <c r="I29" s="1772"/>
      <c r="J29" s="1772"/>
      <c r="K29" s="1772"/>
      <c r="L29" s="1772"/>
      <c r="M29" s="1772"/>
      <c r="N29" s="1772"/>
      <c r="O29" s="1772"/>
      <c r="P29" s="1772"/>
      <c r="Q29" s="1772"/>
      <c r="R29" s="1772"/>
      <c r="S29" s="1772"/>
      <c r="T29" s="1772"/>
      <c r="U29" s="1772"/>
      <c r="V29" s="1772"/>
      <c r="W29" s="1772"/>
      <c r="X29" s="1772"/>
      <c r="Y29" s="1772"/>
      <c r="Z29" s="1772"/>
      <c r="AA29" s="1772"/>
      <c r="AB29" s="1772"/>
      <c r="AC29" s="1772"/>
      <c r="AD29" s="1772"/>
      <c r="AE29" s="1772"/>
      <c r="AF29" s="1772"/>
      <c r="AG29" s="1772"/>
      <c r="AH29" s="1772"/>
      <c r="AI29" s="1772"/>
      <c r="AJ29" s="1773"/>
    </row>
    <row r="30" spans="1:36" x14ac:dyDescent="0.25">
      <c r="A30" s="1716" t="s">
        <v>498</v>
      </c>
      <c r="B30" s="1717"/>
      <c r="C30" s="1717"/>
      <c r="D30" s="1717"/>
      <c r="E30" s="1717"/>
      <c r="F30" s="1717"/>
      <c r="G30" s="1717"/>
      <c r="H30" s="1717"/>
      <c r="I30" s="1717"/>
      <c r="J30" s="1717"/>
      <c r="K30" s="1717"/>
      <c r="L30" s="1717"/>
      <c r="M30" s="1717"/>
      <c r="N30" s="1717"/>
      <c r="O30" s="1717"/>
      <c r="P30" s="1717"/>
      <c r="Q30" s="1717"/>
      <c r="R30" s="1717"/>
      <c r="S30" s="1717"/>
      <c r="T30" s="1717"/>
      <c r="U30" s="1717"/>
      <c r="V30" s="91"/>
      <c r="W30" s="91"/>
      <c r="X30" s="91"/>
      <c r="Y30" s="91"/>
      <c r="Z30" s="91"/>
      <c r="AA30" s="91"/>
      <c r="AB30" s="91"/>
      <c r="AC30" s="91"/>
      <c r="AD30" s="91"/>
      <c r="AE30" s="91"/>
      <c r="AF30" s="91"/>
      <c r="AG30" s="91"/>
      <c r="AH30" s="91"/>
      <c r="AI30" s="91"/>
      <c r="AJ30" s="93"/>
    </row>
    <row r="31" spans="1:36" ht="15" customHeight="1" x14ac:dyDescent="0.25">
      <c r="A31" s="1771" t="s">
        <v>586</v>
      </c>
      <c r="B31" s="1772"/>
      <c r="C31" s="1772"/>
      <c r="D31" s="1772"/>
      <c r="E31" s="1772"/>
      <c r="F31" s="1772"/>
      <c r="G31" s="1772"/>
      <c r="H31" s="1772"/>
      <c r="I31" s="1772"/>
      <c r="J31" s="1772"/>
      <c r="K31" s="1772"/>
      <c r="L31" s="1772"/>
      <c r="M31" s="1772"/>
      <c r="N31" s="1772"/>
      <c r="O31" s="1772"/>
      <c r="P31" s="1772"/>
      <c r="Q31" s="1772"/>
      <c r="R31" s="1772"/>
      <c r="S31" s="1772"/>
      <c r="T31" s="1772"/>
      <c r="U31" s="1772"/>
      <c r="V31" s="1772"/>
      <c r="W31" s="1772"/>
      <c r="X31" s="1772"/>
      <c r="Y31" s="1772"/>
      <c r="Z31" s="1772"/>
      <c r="AA31" s="1772"/>
      <c r="AB31" s="1772"/>
      <c r="AC31" s="1772"/>
      <c r="AD31" s="1772"/>
      <c r="AE31" s="1772"/>
      <c r="AF31" s="1772"/>
      <c r="AG31" s="1772"/>
      <c r="AH31" s="1772"/>
      <c r="AI31" s="1772"/>
      <c r="AJ31" s="1773"/>
    </row>
    <row r="32" spans="1:36" x14ac:dyDescent="0.25">
      <c r="A32" s="1771"/>
      <c r="B32" s="1772"/>
      <c r="C32" s="1772"/>
      <c r="D32" s="1772"/>
      <c r="E32" s="1772"/>
      <c r="F32" s="1772"/>
      <c r="G32" s="1772"/>
      <c r="H32" s="1772"/>
      <c r="I32" s="1772"/>
      <c r="J32" s="1772"/>
      <c r="K32" s="1772"/>
      <c r="L32" s="1772"/>
      <c r="M32" s="1772"/>
      <c r="N32" s="1772"/>
      <c r="O32" s="1772"/>
      <c r="P32" s="1772"/>
      <c r="Q32" s="1772"/>
      <c r="R32" s="1772"/>
      <c r="S32" s="1772"/>
      <c r="T32" s="1772"/>
      <c r="U32" s="1772"/>
      <c r="V32" s="1772"/>
      <c r="W32" s="1772"/>
      <c r="X32" s="1772"/>
      <c r="Y32" s="1772"/>
      <c r="Z32" s="1772"/>
      <c r="AA32" s="1772"/>
      <c r="AB32" s="1772"/>
      <c r="AC32" s="1772"/>
      <c r="AD32" s="1772"/>
      <c r="AE32" s="1772"/>
      <c r="AF32" s="1772"/>
      <c r="AG32" s="1772"/>
      <c r="AH32" s="1772"/>
      <c r="AI32" s="1772"/>
      <c r="AJ32" s="1773"/>
    </row>
    <row r="33" spans="1:36" x14ac:dyDescent="0.25">
      <c r="A33" s="1771"/>
      <c r="B33" s="1772"/>
      <c r="C33" s="1772"/>
      <c r="D33" s="1772"/>
      <c r="E33" s="1772"/>
      <c r="F33" s="1772"/>
      <c r="G33" s="1772"/>
      <c r="H33" s="1772"/>
      <c r="I33" s="1772"/>
      <c r="J33" s="1772"/>
      <c r="K33" s="1772"/>
      <c r="L33" s="1772"/>
      <c r="M33" s="1772"/>
      <c r="N33" s="1772"/>
      <c r="O33" s="1772"/>
      <c r="P33" s="1772"/>
      <c r="Q33" s="1772"/>
      <c r="R33" s="1772"/>
      <c r="S33" s="1772"/>
      <c r="T33" s="1772"/>
      <c r="U33" s="1772"/>
      <c r="V33" s="1772"/>
      <c r="W33" s="1772"/>
      <c r="X33" s="1772"/>
      <c r="Y33" s="1772"/>
      <c r="Z33" s="1772"/>
      <c r="AA33" s="1772"/>
      <c r="AB33" s="1772"/>
      <c r="AC33" s="1772"/>
      <c r="AD33" s="1772"/>
      <c r="AE33" s="1772"/>
      <c r="AF33" s="1772"/>
      <c r="AG33" s="1772"/>
      <c r="AH33" s="1772"/>
      <c r="AI33" s="1772"/>
      <c r="AJ33" s="1773"/>
    </row>
    <row r="34" spans="1:36" x14ac:dyDescent="0.25">
      <c r="A34" s="1771"/>
      <c r="B34" s="1772"/>
      <c r="C34" s="1772"/>
      <c r="D34" s="1772"/>
      <c r="E34" s="1772"/>
      <c r="F34" s="1772"/>
      <c r="G34" s="1772"/>
      <c r="H34" s="1772"/>
      <c r="I34" s="1772"/>
      <c r="J34" s="1772"/>
      <c r="K34" s="1772"/>
      <c r="L34" s="1772"/>
      <c r="M34" s="1772"/>
      <c r="N34" s="1772"/>
      <c r="O34" s="1772"/>
      <c r="P34" s="1772"/>
      <c r="Q34" s="1772"/>
      <c r="R34" s="1772"/>
      <c r="S34" s="1772"/>
      <c r="T34" s="1772"/>
      <c r="U34" s="1772"/>
      <c r="V34" s="1772"/>
      <c r="W34" s="1772"/>
      <c r="X34" s="1772"/>
      <c r="Y34" s="1772"/>
      <c r="Z34" s="1772"/>
      <c r="AA34" s="1772"/>
      <c r="AB34" s="1772"/>
      <c r="AC34" s="1772"/>
      <c r="AD34" s="1772"/>
      <c r="AE34" s="1772"/>
      <c r="AF34" s="1772"/>
      <c r="AG34" s="1772"/>
      <c r="AH34" s="1772"/>
      <c r="AI34" s="1772"/>
      <c r="AJ34" s="1773"/>
    </row>
    <row r="35" spans="1:36" x14ac:dyDescent="0.25">
      <c r="A35" s="1771"/>
      <c r="B35" s="1772"/>
      <c r="C35" s="1772"/>
      <c r="D35" s="1772"/>
      <c r="E35" s="1772"/>
      <c r="F35" s="1772"/>
      <c r="G35" s="1772"/>
      <c r="H35" s="1772"/>
      <c r="I35" s="1772"/>
      <c r="J35" s="1772"/>
      <c r="K35" s="1772"/>
      <c r="L35" s="1772"/>
      <c r="M35" s="1772"/>
      <c r="N35" s="1772"/>
      <c r="O35" s="1772"/>
      <c r="P35" s="1772"/>
      <c r="Q35" s="1772"/>
      <c r="R35" s="1772"/>
      <c r="S35" s="1772"/>
      <c r="T35" s="1772"/>
      <c r="U35" s="1772"/>
      <c r="V35" s="1772"/>
      <c r="W35" s="1772"/>
      <c r="X35" s="1772"/>
      <c r="Y35" s="1772"/>
      <c r="Z35" s="1772"/>
      <c r="AA35" s="1772"/>
      <c r="AB35" s="1772"/>
      <c r="AC35" s="1772"/>
      <c r="AD35" s="1772"/>
      <c r="AE35" s="1772"/>
      <c r="AF35" s="1772"/>
      <c r="AG35" s="1772"/>
      <c r="AH35" s="1772"/>
      <c r="AI35" s="1772"/>
      <c r="AJ35" s="1773"/>
    </row>
    <row r="36" spans="1:36" x14ac:dyDescent="0.25">
      <c r="A36" s="1771"/>
      <c r="B36" s="1772"/>
      <c r="C36" s="1772"/>
      <c r="D36" s="1772"/>
      <c r="E36" s="1772"/>
      <c r="F36" s="1772"/>
      <c r="G36" s="1772"/>
      <c r="H36" s="1772"/>
      <c r="I36" s="1772"/>
      <c r="J36" s="1772"/>
      <c r="K36" s="1772"/>
      <c r="L36" s="1772"/>
      <c r="M36" s="1772"/>
      <c r="N36" s="1772"/>
      <c r="O36" s="1772"/>
      <c r="P36" s="1772"/>
      <c r="Q36" s="1772"/>
      <c r="R36" s="1772"/>
      <c r="S36" s="1772"/>
      <c r="T36" s="1772"/>
      <c r="U36" s="1772"/>
      <c r="V36" s="1772"/>
      <c r="W36" s="1772"/>
      <c r="X36" s="1772"/>
      <c r="Y36" s="1772"/>
      <c r="Z36" s="1772"/>
      <c r="AA36" s="1772"/>
      <c r="AB36" s="1772"/>
      <c r="AC36" s="1772"/>
      <c r="AD36" s="1772"/>
      <c r="AE36" s="1772"/>
      <c r="AF36" s="1772"/>
      <c r="AG36" s="1772"/>
      <c r="AH36" s="1772"/>
      <c r="AI36" s="1772"/>
      <c r="AJ36" s="1773"/>
    </row>
    <row r="37" spans="1:36" x14ac:dyDescent="0.25">
      <c r="A37" s="1716" t="s">
        <v>499</v>
      </c>
      <c r="B37" s="1717"/>
      <c r="C37" s="1717"/>
      <c r="D37" s="1717"/>
      <c r="E37" s="1717"/>
      <c r="F37" s="1717"/>
      <c r="G37" s="1717"/>
      <c r="H37" s="1717"/>
      <c r="I37" s="1717"/>
      <c r="J37" s="1717"/>
      <c r="K37" s="1717"/>
      <c r="L37" s="1717"/>
      <c r="M37" s="1717"/>
      <c r="N37" s="1717"/>
      <c r="O37" s="1717"/>
      <c r="P37" s="1717"/>
      <c r="Q37" s="1717"/>
      <c r="R37" s="1717"/>
      <c r="S37" s="1717"/>
      <c r="T37" s="1717"/>
      <c r="U37" s="1717"/>
      <c r="V37" s="98"/>
      <c r="W37" s="98"/>
      <c r="X37" s="98"/>
      <c r="Y37" s="91"/>
      <c r="Z37" s="91"/>
      <c r="AA37" s="91"/>
      <c r="AB37" s="98"/>
      <c r="AC37" s="98"/>
      <c r="AD37" s="98"/>
      <c r="AE37" s="98"/>
      <c r="AF37" s="98"/>
      <c r="AG37" s="98"/>
      <c r="AH37" s="98"/>
      <c r="AI37" s="98"/>
      <c r="AJ37" s="93"/>
    </row>
    <row r="38" spans="1:36" x14ac:dyDescent="0.25">
      <c r="A38" s="1771"/>
      <c r="B38" s="1772"/>
      <c r="C38" s="1772"/>
      <c r="D38" s="1772"/>
      <c r="E38" s="1772"/>
      <c r="F38" s="1772"/>
      <c r="G38" s="1772"/>
      <c r="H38" s="1772"/>
      <c r="I38" s="1772"/>
      <c r="J38" s="1772"/>
      <c r="K38" s="1772"/>
      <c r="L38" s="1772"/>
      <c r="M38" s="1772"/>
      <c r="N38" s="1772"/>
      <c r="O38" s="1772"/>
      <c r="P38" s="1772"/>
      <c r="Q38" s="1772"/>
      <c r="R38" s="1772"/>
      <c r="S38" s="1772"/>
      <c r="T38" s="1772"/>
      <c r="U38" s="1772"/>
      <c r="V38" s="1772"/>
      <c r="W38" s="1772"/>
      <c r="X38" s="1772"/>
      <c r="Y38" s="1772"/>
      <c r="Z38" s="1772"/>
      <c r="AA38" s="1772"/>
      <c r="AB38" s="1772"/>
      <c r="AC38" s="1772"/>
      <c r="AD38" s="1772"/>
      <c r="AE38" s="1772"/>
      <c r="AF38" s="1772"/>
      <c r="AG38" s="1772"/>
      <c r="AH38" s="1772"/>
      <c r="AI38" s="1772"/>
      <c r="AJ38" s="1773"/>
    </row>
    <row r="39" spans="1:36" x14ac:dyDescent="0.25">
      <c r="A39" s="1771"/>
      <c r="B39" s="1772"/>
      <c r="C39" s="1772"/>
      <c r="D39" s="1772"/>
      <c r="E39" s="1772"/>
      <c r="F39" s="1772"/>
      <c r="G39" s="1772"/>
      <c r="H39" s="1772"/>
      <c r="I39" s="1772"/>
      <c r="J39" s="1772"/>
      <c r="K39" s="1772"/>
      <c r="L39" s="1772"/>
      <c r="M39" s="1772"/>
      <c r="N39" s="1772"/>
      <c r="O39" s="1772"/>
      <c r="P39" s="1772"/>
      <c r="Q39" s="1772"/>
      <c r="R39" s="1772"/>
      <c r="S39" s="1772"/>
      <c r="T39" s="1772"/>
      <c r="U39" s="1772"/>
      <c r="V39" s="1772"/>
      <c r="W39" s="1772"/>
      <c r="X39" s="1772"/>
      <c r="Y39" s="1772"/>
      <c r="Z39" s="1772"/>
      <c r="AA39" s="1772"/>
      <c r="AB39" s="1772"/>
      <c r="AC39" s="1772"/>
      <c r="AD39" s="1772"/>
      <c r="AE39" s="1772"/>
      <c r="AF39" s="1772"/>
      <c r="AG39" s="1772"/>
      <c r="AH39" s="1772"/>
      <c r="AI39" s="1772"/>
      <c r="AJ39" s="1773"/>
    </row>
    <row r="40" spans="1:36" x14ac:dyDescent="0.25">
      <c r="A40" s="1771"/>
      <c r="B40" s="1772"/>
      <c r="C40" s="1772"/>
      <c r="D40" s="1772"/>
      <c r="E40" s="1772"/>
      <c r="F40" s="1772"/>
      <c r="G40" s="1772"/>
      <c r="H40" s="1772"/>
      <c r="I40" s="1772"/>
      <c r="J40" s="1772"/>
      <c r="K40" s="1772"/>
      <c r="L40" s="1772"/>
      <c r="M40" s="1772"/>
      <c r="N40" s="1772"/>
      <c r="O40" s="1772"/>
      <c r="P40" s="1772"/>
      <c r="Q40" s="1772"/>
      <c r="R40" s="1772"/>
      <c r="S40" s="1772"/>
      <c r="T40" s="1772"/>
      <c r="U40" s="1772"/>
      <c r="V40" s="1772"/>
      <c r="W40" s="1772"/>
      <c r="X40" s="1772"/>
      <c r="Y40" s="1772"/>
      <c r="Z40" s="1772"/>
      <c r="AA40" s="1772"/>
      <c r="AB40" s="1772"/>
      <c r="AC40" s="1772"/>
      <c r="AD40" s="1772"/>
      <c r="AE40" s="1772"/>
      <c r="AF40" s="1772"/>
      <c r="AG40" s="1772"/>
      <c r="AH40" s="1772"/>
      <c r="AI40" s="1772"/>
      <c r="AJ40" s="1773"/>
    </row>
    <row r="41" spans="1:36" x14ac:dyDescent="0.25">
      <c r="A41" s="1771"/>
      <c r="B41" s="1772"/>
      <c r="C41" s="1772"/>
      <c r="D41" s="1772"/>
      <c r="E41" s="1772"/>
      <c r="F41" s="1772"/>
      <c r="G41" s="1772"/>
      <c r="H41" s="1772"/>
      <c r="I41" s="1772"/>
      <c r="J41" s="1772"/>
      <c r="K41" s="1772"/>
      <c r="L41" s="1772"/>
      <c r="M41" s="1772"/>
      <c r="N41" s="1772"/>
      <c r="O41" s="1772"/>
      <c r="P41" s="1772"/>
      <c r="Q41" s="1772"/>
      <c r="R41" s="1772"/>
      <c r="S41" s="1772"/>
      <c r="T41" s="1772"/>
      <c r="U41" s="1772"/>
      <c r="V41" s="1772"/>
      <c r="W41" s="1772"/>
      <c r="X41" s="1772"/>
      <c r="Y41" s="1772"/>
      <c r="Z41" s="1772"/>
      <c r="AA41" s="1772"/>
      <c r="AB41" s="1772"/>
      <c r="AC41" s="1772"/>
      <c r="AD41" s="1772"/>
      <c r="AE41" s="1772"/>
      <c r="AF41" s="1772"/>
      <c r="AG41" s="1772"/>
      <c r="AH41" s="1772"/>
      <c r="AI41" s="1772"/>
      <c r="AJ41" s="1773"/>
    </row>
    <row r="42" spans="1:36" x14ac:dyDescent="0.25">
      <c r="A42" s="1771"/>
      <c r="B42" s="1772"/>
      <c r="C42" s="1772"/>
      <c r="D42" s="1772"/>
      <c r="E42" s="1772"/>
      <c r="F42" s="1772"/>
      <c r="G42" s="1772"/>
      <c r="H42" s="1772"/>
      <c r="I42" s="1772"/>
      <c r="J42" s="1772"/>
      <c r="K42" s="1772"/>
      <c r="L42" s="1772"/>
      <c r="M42" s="1772"/>
      <c r="N42" s="1772"/>
      <c r="O42" s="1772"/>
      <c r="P42" s="1772"/>
      <c r="Q42" s="1772"/>
      <c r="R42" s="1772"/>
      <c r="S42" s="1772"/>
      <c r="T42" s="1772"/>
      <c r="U42" s="1772"/>
      <c r="V42" s="1772"/>
      <c r="W42" s="1772"/>
      <c r="X42" s="1772"/>
      <c r="Y42" s="1772"/>
      <c r="Z42" s="1772"/>
      <c r="AA42" s="1772"/>
      <c r="AB42" s="1772"/>
      <c r="AC42" s="1772"/>
      <c r="AD42" s="1772"/>
      <c r="AE42" s="1772"/>
      <c r="AF42" s="1772"/>
      <c r="AG42" s="1772"/>
      <c r="AH42" s="1772"/>
      <c r="AI42" s="1772"/>
      <c r="AJ42" s="1773"/>
    </row>
    <row r="43" spans="1:36" x14ac:dyDescent="0.25">
      <c r="A43" s="1716" t="s">
        <v>500</v>
      </c>
      <c r="B43" s="1717"/>
      <c r="C43" s="1717"/>
      <c r="D43" s="1717"/>
      <c r="E43" s="1717"/>
      <c r="F43" s="1717"/>
      <c r="G43" s="1717"/>
      <c r="H43" s="1717"/>
      <c r="I43" s="1717"/>
      <c r="J43" s="1717"/>
      <c r="K43" s="1717"/>
      <c r="L43" s="1717"/>
      <c r="M43" s="1717"/>
      <c r="N43" s="1717"/>
      <c r="O43" s="1717"/>
      <c r="P43" s="1717"/>
      <c r="Q43" s="1717"/>
      <c r="R43" s="1717"/>
      <c r="S43" s="1717"/>
      <c r="T43" s="1717"/>
      <c r="U43" s="1717"/>
      <c r="V43" s="98"/>
      <c r="W43" s="98"/>
      <c r="X43" s="98"/>
      <c r="Y43" s="98"/>
      <c r="Z43" s="98"/>
      <c r="AA43" s="98"/>
      <c r="AB43" s="98"/>
      <c r="AC43" s="98"/>
      <c r="AD43" s="98"/>
      <c r="AE43" s="98"/>
      <c r="AF43" s="91"/>
      <c r="AG43" s="91"/>
      <c r="AH43" s="91"/>
      <c r="AI43" s="91"/>
      <c r="AJ43" s="93"/>
    </row>
    <row r="44" spans="1:36" x14ac:dyDescent="0.25">
      <c r="A44" s="1771"/>
      <c r="B44" s="1772"/>
      <c r="C44" s="1772"/>
      <c r="D44" s="1772"/>
      <c r="E44" s="1772"/>
      <c r="F44" s="1772"/>
      <c r="G44" s="1772"/>
      <c r="H44" s="1772"/>
      <c r="I44" s="1772"/>
      <c r="J44" s="1772"/>
      <c r="K44" s="1772"/>
      <c r="L44" s="1772"/>
      <c r="M44" s="1772"/>
      <c r="N44" s="1772"/>
      <c r="O44" s="1772"/>
      <c r="P44" s="1772"/>
      <c r="Q44" s="1772"/>
      <c r="R44" s="1772"/>
      <c r="S44" s="1772"/>
      <c r="T44" s="1772"/>
      <c r="U44" s="1772"/>
      <c r="V44" s="1772"/>
      <c r="W44" s="1772"/>
      <c r="X44" s="1772"/>
      <c r="Y44" s="1772"/>
      <c r="Z44" s="1772"/>
      <c r="AA44" s="1772"/>
      <c r="AB44" s="1772"/>
      <c r="AC44" s="1772"/>
      <c r="AD44" s="1772"/>
      <c r="AE44" s="1772"/>
      <c r="AF44" s="1772"/>
      <c r="AG44" s="1772"/>
      <c r="AH44" s="1772"/>
      <c r="AI44" s="1772"/>
      <c r="AJ44" s="1773"/>
    </row>
    <row r="45" spans="1:36" x14ac:dyDescent="0.25">
      <c r="A45" s="1771"/>
      <c r="B45" s="1772"/>
      <c r="C45" s="1772"/>
      <c r="D45" s="1772"/>
      <c r="E45" s="1772"/>
      <c r="F45" s="1772"/>
      <c r="G45" s="1772"/>
      <c r="H45" s="1772"/>
      <c r="I45" s="1772"/>
      <c r="J45" s="1772"/>
      <c r="K45" s="1772"/>
      <c r="L45" s="1772"/>
      <c r="M45" s="1772"/>
      <c r="N45" s="1772"/>
      <c r="O45" s="1772"/>
      <c r="P45" s="1772"/>
      <c r="Q45" s="1772"/>
      <c r="R45" s="1772"/>
      <c r="S45" s="1772"/>
      <c r="T45" s="1772"/>
      <c r="U45" s="1772"/>
      <c r="V45" s="1772"/>
      <c r="W45" s="1772"/>
      <c r="X45" s="1772"/>
      <c r="Y45" s="1772"/>
      <c r="Z45" s="1772"/>
      <c r="AA45" s="1772"/>
      <c r="AB45" s="1772"/>
      <c r="AC45" s="1772"/>
      <c r="AD45" s="1772"/>
      <c r="AE45" s="1772"/>
      <c r="AF45" s="1772"/>
      <c r="AG45" s="1772"/>
      <c r="AH45" s="1772"/>
      <c r="AI45" s="1772"/>
      <c r="AJ45" s="1773"/>
    </row>
    <row r="46" spans="1:36" x14ac:dyDescent="0.25">
      <c r="A46" s="1771"/>
      <c r="B46" s="1772"/>
      <c r="C46" s="1772"/>
      <c r="D46" s="1772"/>
      <c r="E46" s="1772"/>
      <c r="F46" s="1772"/>
      <c r="G46" s="1772"/>
      <c r="H46" s="1772"/>
      <c r="I46" s="1772"/>
      <c r="J46" s="1772"/>
      <c r="K46" s="1772"/>
      <c r="L46" s="1772"/>
      <c r="M46" s="1772"/>
      <c r="N46" s="1772"/>
      <c r="O46" s="1772"/>
      <c r="P46" s="1772"/>
      <c r="Q46" s="1772"/>
      <c r="R46" s="1772"/>
      <c r="S46" s="1772"/>
      <c r="T46" s="1772"/>
      <c r="U46" s="1772"/>
      <c r="V46" s="1772"/>
      <c r="W46" s="1772"/>
      <c r="X46" s="1772"/>
      <c r="Y46" s="1772"/>
      <c r="Z46" s="1772"/>
      <c r="AA46" s="1772"/>
      <c r="AB46" s="1772"/>
      <c r="AC46" s="1772"/>
      <c r="AD46" s="1772"/>
      <c r="AE46" s="1772"/>
      <c r="AF46" s="1772"/>
      <c r="AG46" s="1772"/>
      <c r="AH46" s="1772"/>
      <c r="AI46" s="1772"/>
      <c r="AJ46" s="1773"/>
    </row>
    <row r="47" spans="1:36" x14ac:dyDescent="0.25">
      <c r="A47" s="1771"/>
      <c r="B47" s="1772"/>
      <c r="C47" s="1772"/>
      <c r="D47" s="1772"/>
      <c r="E47" s="1772"/>
      <c r="F47" s="1772"/>
      <c r="G47" s="1772"/>
      <c r="H47" s="1772"/>
      <c r="I47" s="1772"/>
      <c r="J47" s="1772"/>
      <c r="K47" s="1772"/>
      <c r="L47" s="1772"/>
      <c r="M47" s="1772"/>
      <c r="N47" s="1772"/>
      <c r="O47" s="1772"/>
      <c r="P47" s="1772"/>
      <c r="Q47" s="1772"/>
      <c r="R47" s="1772"/>
      <c r="S47" s="1772"/>
      <c r="T47" s="1772"/>
      <c r="U47" s="1772"/>
      <c r="V47" s="1772"/>
      <c r="W47" s="1772"/>
      <c r="X47" s="1772"/>
      <c r="Y47" s="1772"/>
      <c r="Z47" s="1772"/>
      <c r="AA47" s="1772"/>
      <c r="AB47" s="1772"/>
      <c r="AC47" s="1772"/>
      <c r="AD47" s="1772"/>
      <c r="AE47" s="1772"/>
      <c r="AF47" s="1772"/>
      <c r="AG47" s="1772"/>
      <c r="AH47" s="1772"/>
      <c r="AI47" s="1772"/>
      <c r="AJ47" s="1773"/>
    </row>
    <row r="48" spans="1:36" x14ac:dyDescent="0.25">
      <c r="A48" s="1771"/>
      <c r="B48" s="1772"/>
      <c r="C48" s="1772"/>
      <c r="D48" s="1772"/>
      <c r="E48" s="1772"/>
      <c r="F48" s="1772"/>
      <c r="G48" s="1772"/>
      <c r="H48" s="1772"/>
      <c r="I48" s="1772"/>
      <c r="J48" s="1772"/>
      <c r="K48" s="1772"/>
      <c r="L48" s="1772"/>
      <c r="M48" s="1772"/>
      <c r="N48" s="1772"/>
      <c r="O48" s="1772"/>
      <c r="P48" s="1772"/>
      <c r="Q48" s="1772"/>
      <c r="R48" s="1772"/>
      <c r="S48" s="1772"/>
      <c r="T48" s="1772"/>
      <c r="U48" s="1772"/>
      <c r="V48" s="1772"/>
      <c r="W48" s="1772"/>
      <c r="X48" s="1772"/>
      <c r="Y48" s="1772"/>
      <c r="Z48" s="1772"/>
      <c r="AA48" s="1772"/>
      <c r="AB48" s="1772"/>
      <c r="AC48" s="1772"/>
      <c r="AD48" s="1772"/>
      <c r="AE48" s="1772"/>
      <c r="AF48" s="1772"/>
      <c r="AG48" s="1772"/>
      <c r="AH48" s="1772"/>
      <c r="AI48" s="1772"/>
      <c r="AJ48" s="1773"/>
    </row>
    <row r="49" spans="1:36" x14ac:dyDescent="0.25">
      <c r="A49" s="1716" t="s">
        <v>501</v>
      </c>
      <c r="B49" s="1717"/>
      <c r="C49" s="1717"/>
      <c r="D49" s="1717"/>
      <c r="E49" s="1717"/>
      <c r="F49" s="1717"/>
      <c r="G49" s="1717"/>
      <c r="H49" s="1717"/>
      <c r="I49" s="1717"/>
      <c r="J49" s="1717"/>
      <c r="K49" s="1717"/>
      <c r="L49" s="1717"/>
      <c r="M49" s="1717"/>
      <c r="N49" s="1717"/>
      <c r="O49" s="1717"/>
      <c r="P49" s="1717"/>
      <c r="Q49" s="1717"/>
      <c r="R49" s="1717"/>
      <c r="S49" s="1717"/>
      <c r="T49" s="1717"/>
      <c r="U49" s="1717"/>
      <c r="V49" s="91"/>
      <c r="W49" s="91"/>
      <c r="X49" s="91"/>
      <c r="Y49" s="91"/>
      <c r="Z49" s="91"/>
      <c r="AA49" s="91"/>
      <c r="AB49" s="91"/>
      <c r="AC49" s="91"/>
      <c r="AD49" s="91"/>
      <c r="AE49" s="91"/>
      <c r="AF49" s="91"/>
      <c r="AG49" s="91"/>
      <c r="AH49" s="91"/>
      <c r="AI49" s="91"/>
      <c r="AJ49" s="93"/>
    </row>
    <row r="50" spans="1:36" x14ac:dyDescent="0.25">
      <c r="A50" s="1771"/>
      <c r="B50" s="1772"/>
      <c r="C50" s="1772"/>
      <c r="D50" s="1772"/>
      <c r="E50" s="1772"/>
      <c r="F50" s="1772"/>
      <c r="G50" s="1772"/>
      <c r="H50" s="1772"/>
      <c r="I50" s="1772"/>
      <c r="J50" s="1772"/>
      <c r="K50" s="1772"/>
      <c r="L50" s="1772"/>
      <c r="M50" s="1772"/>
      <c r="N50" s="1772"/>
      <c r="O50" s="1772"/>
      <c r="P50" s="1772"/>
      <c r="Q50" s="1772"/>
      <c r="R50" s="1772"/>
      <c r="S50" s="1772"/>
      <c r="T50" s="1772"/>
      <c r="U50" s="1772"/>
      <c r="V50" s="1772"/>
      <c r="W50" s="1772"/>
      <c r="X50" s="1772"/>
      <c r="Y50" s="1772"/>
      <c r="Z50" s="1772"/>
      <c r="AA50" s="1772"/>
      <c r="AB50" s="1772"/>
      <c r="AC50" s="1772"/>
      <c r="AD50" s="1772"/>
      <c r="AE50" s="1772"/>
      <c r="AF50" s="1772"/>
      <c r="AG50" s="1772"/>
      <c r="AH50" s="1772"/>
      <c r="AI50" s="1772"/>
      <c r="AJ50" s="1773"/>
    </row>
    <row r="51" spans="1:36" x14ac:dyDescent="0.25">
      <c r="A51" s="1771"/>
      <c r="B51" s="1772"/>
      <c r="C51" s="1772"/>
      <c r="D51" s="1772"/>
      <c r="E51" s="1772"/>
      <c r="F51" s="1772"/>
      <c r="G51" s="1772"/>
      <c r="H51" s="1772"/>
      <c r="I51" s="1772"/>
      <c r="J51" s="1772"/>
      <c r="K51" s="1772"/>
      <c r="L51" s="1772"/>
      <c r="M51" s="1772"/>
      <c r="N51" s="1772"/>
      <c r="O51" s="1772"/>
      <c r="P51" s="1772"/>
      <c r="Q51" s="1772"/>
      <c r="R51" s="1772"/>
      <c r="S51" s="1772"/>
      <c r="T51" s="1772"/>
      <c r="U51" s="1772"/>
      <c r="V51" s="1772"/>
      <c r="W51" s="1772"/>
      <c r="X51" s="1772"/>
      <c r="Y51" s="1772"/>
      <c r="Z51" s="1772"/>
      <c r="AA51" s="1772"/>
      <c r="AB51" s="1772"/>
      <c r="AC51" s="1772"/>
      <c r="AD51" s="1772"/>
      <c r="AE51" s="1772"/>
      <c r="AF51" s="1772"/>
      <c r="AG51" s="1772"/>
      <c r="AH51" s="1772"/>
      <c r="AI51" s="1772"/>
      <c r="AJ51" s="1773"/>
    </row>
    <row r="52" spans="1:36" x14ac:dyDescent="0.25">
      <c r="A52" s="1771"/>
      <c r="B52" s="1772"/>
      <c r="C52" s="1772"/>
      <c r="D52" s="1772"/>
      <c r="E52" s="1772"/>
      <c r="F52" s="1772"/>
      <c r="G52" s="1772"/>
      <c r="H52" s="1772"/>
      <c r="I52" s="1772"/>
      <c r="J52" s="1772"/>
      <c r="K52" s="1772"/>
      <c r="L52" s="1772"/>
      <c r="M52" s="1772"/>
      <c r="N52" s="1772"/>
      <c r="O52" s="1772"/>
      <c r="P52" s="1772"/>
      <c r="Q52" s="1772"/>
      <c r="R52" s="1772"/>
      <c r="S52" s="1772"/>
      <c r="T52" s="1772"/>
      <c r="U52" s="1772"/>
      <c r="V52" s="1772"/>
      <c r="W52" s="1772"/>
      <c r="X52" s="1772"/>
      <c r="Y52" s="1772"/>
      <c r="Z52" s="1772"/>
      <c r="AA52" s="1772"/>
      <c r="AB52" s="1772"/>
      <c r="AC52" s="1772"/>
      <c r="AD52" s="1772"/>
      <c r="AE52" s="1772"/>
      <c r="AF52" s="1772"/>
      <c r="AG52" s="1772"/>
      <c r="AH52" s="1772"/>
      <c r="AI52" s="1772"/>
      <c r="AJ52" s="1773"/>
    </row>
    <row r="53" spans="1:36" x14ac:dyDescent="0.25">
      <c r="A53" s="1771"/>
      <c r="B53" s="1772"/>
      <c r="C53" s="1772"/>
      <c r="D53" s="1772"/>
      <c r="E53" s="1772"/>
      <c r="F53" s="1772"/>
      <c r="G53" s="1772"/>
      <c r="H53" s="1772"/>
      <c r="I53" s="1772"/>
      <c r="J53" s="1772"/>
      <c r="K53" s="1772"/>
      <c r="L53" s="1772"/>
      <c r="M53" s="1772"/>
      <c r="N53" s="1772"/>
      <c r="O53" s="1772"/>
      <c r="P53" s="1772"/>
      <c r="Q53" s="1772"/>
      <c r="R53" s="1772"/>
      <c r="S53" s="1772"/>
      <c r="T53" s="1772"/>
      <c r="U53" s="1772"/>
      <c r="V53" s="1772"/>
      <c r="W53" s="1772"/>
      <c r="X53" s="1772"/>
      <c r="Y53" s="1772"/>
      <c r="Z53" s="1772"/>
      <c r="AA53" s="1772"/>
      <c r="AB53" s="1772"/>
      <c r="AC53" s="1772"/>
      <c r="AD53" s="1772"/>
      <c r="AE53" s="1772"/>
      <c r="AF53" s="1772"/>
      <c r="AG53" s="1772"/>
      <c r="AH53" s="1772"/>
      <c r="AI53" s="1772"/>
      <c r="AJ53" s="1773"/>
    </row>
    <row r="54" spans="1:36" x14ac:dyDescent="0.25">
      <c r="A54" s="1771"/>
      <c r="B54" s="1772"/>
      <c r="C54" s="1772"/>
      <c r="D54" s="1772"/>
      <c r="E54" s="1772"/>
      <c r="F54" s="1772"/>
      <c r="G54" s="1772"/>
      <c r="H54" s="1772"/>
      <c r="I54" s="1772"/>
      <c r="J54" s="1772"/>
      <c r="K54" s="1772"/>
      <c r="L54" s="1772"/>
      <c r="M54" s="1772"/>
      <c r="N54" s="1772"/>
      <c r="O54" s="1772"/>
      <c r="P54" s="1772"/>
      <c r="Q54" s="1772"/>
      <c r="R54" s="1772"/>
      <c r="S54" s="1772"/>
      <c r="T54" s="1772"/>
      <c r="U54" s="1772"/>
      <c r="V54" s="1772"/>
      <c r="W54" s="1772"/>
      <c r="X54" s="1772"/>
      <c r="Y54" s="1772"/>
      <c r="Z54" s="1772"/>
      <c r="AA54" s="1772"/>
      <c r="AB54" s="1772"/>
      <c r="AC54" s="1772"/>
      <c r="AD54" s="1772"/>
      <c r="AE54" s="1772"/>
      <c r="AF54" s="1772"/>
      <c r="AG54" s="1772"/>
      <c r="AH54" s="1772"/>
      <c r="AI54" s="1772"/>
      <c r="AJ54" s="1773"/>
    </row>
    <row r="55" spans="1:36" x14ac:dyDescent="0.25">
      <c r="A55" s="1771"/>
      <c r="B55" s="1772"/>
      <c r="C55" s="1772"/>
      <c r="D55" s="1772"/>
      <c r="E55" s="1772"/>
      <c r="F55" s="1772"/>
      <c r="G55" s="1772"/>
      <c r="H55" s="1772"/>
      <c r="I55" s="1772"/>
      <c r="J55" s="1772"/>
      <c r="K55" s="1772"/>
      <c r="L55" s="1772"/>
      <c r="M55" s="1772"/>
      <c r="N55" s="1772"/>
      <c r="O55" s="1772"/>
      <c r="P55" s="1772"/>
      <c r="Q55" s="1772"/>
      <c r="R55" s="1772"/>
      <c r="S55" s="1772"/>
      <c r="T55" s="1772"/>
      <c r="U55" s="1772"/>
      <c r="V55" s="1772"/>
      <c r="W55" s="1772"/>
      <c r="X55" s="1772"/>
      <c r="Y55" s="1772"/>
      <c r="Z55" s="1772"/>
      <c r="AA55" s="1772"/>
      <c r="AB55" s="1772"/>
      <c r="AC55" s="1772"/>
      <c r="AD55" s="1772"/>
      <c r="AE55" s="1772"/>
      <c r="AF55" s="1772"/>
      <c r="AG55" s="1772"/>
      <c r="AH55" s="1772"/>
      <c r="AI55" s="1772"/>
      <c r="AJ55" s="1773"/>
    </row>
    <row r="56" spans="1:36" ht="15" customHeight="1" x14ac:dyDescent="0.25">
      <c r="A56" s="1720" t="s">
        <v>502</v>
      </c>
      <c r="B56" s="1721"/>
      <c r="C56" s="1721"/>
      <c r="D56" s="1721"/>
      <c r="E56" s="1721"/>
      <c r="F56" s="1721"/>
      <c r="G56" s="1721"/>
      <c r="H56" s="1721"/>
      <c r="I56" s="1721"/>
      <c r="J56" s="1721"/>
      <c r="K56" s="1721"/>
      <c r="L56" s="1721"/>
      <c r="M56" s="1721"/>
      <c r="N56" s="1721"/>
      <c r="O56" s="1721"/>
      <c r="P56" s="1721"/>
      <c r="Q56" s="1721"/>
      <c r="R56" s="1721"/>
      <c r="S56" s="1721"/>
      <c r="T56" s="1721"/>
      <c r="U56" s="1721"/>
      <c r="V56" s="1721"/>
      <c r="W56" s="1721"/>
      <c r="X56" s="1721"/>
      <c r="Y56" s="1721"/>
      <c r="Z56" s="1721"/>
      <c r="AA56" s="1721"/>
      <c r="AB56" s="1721"/>
      <c r="AC56" s="1721"/>
      <c r="AD56" s="1721"/>
      <c r="AE56" s="1721"/>
      <c r="AF56" s="1721"/>
      <c r="AG56" s="1721"/>
      <c r="AH56" s="1721"/>
      <c r="AI56" s="1721"/>
      <c r="AJ56" s="1722"/>
    </row>
    <row r="57" spans="1:36" x14ac:dyDescent="0.25">
      <c r="A57" s="1720"/>
      <c r="B57" s="1721"/>
      <c r="C57" s="1721"/>
      <c r="D57" s="1721"/>
      <c r="E57" s="1721"/>
      <c r="F57" s="1721"/>
      <c r="G57" s="1721"/>
      <c r="H57" s="1721"/>
      <c r="I57" s="1721"/>
      <c r="J57" s="1721"/>
      <c r="K57" s="1721"/>
      <c r="L57" s="1721"/>
      <c r="M57" s="1721"/>
      <c r="N57" s="1721"/>
      <c r="O57" s="1721"/>
      <c r="P57" s="1721"/>
      <c r="Q57" s="1721"/>
      <c r="R57" s="1721"/>
      <c r="S57" s="1721"/>
      <c r="T57" s="1721"/>
      <c r="U57" s="1721"/>
      <c r="V57" s="1721"/>
      <c r="W57" s="1721"/>
      <c r="X57" s="1721"/>
      <c r="Y57" s="1721"/>
      <c r="Z57" s="1721"/>
      <c r="AA57" s="1721"/>
      <c r="AB57" s="1721"/>
      <c r="AC57" s="1721"/>
      <c r="AD57" s="1721"/>
      <c r="AE57" s="1721"/>
      <c r="AF57" s="1721"/>
      <c r="AG57" s="1721"/>
      <c r="AH57" s="1721"/>
      <c r="AI57" s="1721"/>
      <c r="AJ57" s="1722"/>
    </row>
    <row r="58" spans="1:36" ht="15.75" thickBot="1" x14ac:dyDescent="0.3">
      <c r="A58" s="1727"/>
      <c r="B58" s="1728"/>
      <c r="C58" s="1728"/>
      <c r="D58" s="1728"/>
      <c r="E58" s="1728"/>
      <c r="F58" s="1728"/>
      <c r="G58" s="1728"/>
      <c r="H58" s="1728"/>
      <c r="I58" s="1728"/>
      <c r="J58" s="1728"/>
      <c r="K58" s="1728"/>
      <c r="L58" s="1728"/>
      <c r="M58" s="1728"/>
      <c r="N58" s="1728"/>
      <c r="O58" s="1728"/>
      <c r="P58" s="1728"/>
      <c r="Q58" s="1728"/>
      <c r="R58" s="1728"/>
      <c r="S58" s="1728"/>
      <c r="T58" s="1728"/>
      <c r="U58" s="1728"/>
      <c r="V58" s="1728"/>
      <c r="W58" s="1728"/>
      <c r="X58" s="1728"/>
      <c r="Y58" s="1728"/>
      <c r="Z58" s="1728"/>
      <c r="AA58" s="1728"/>
      <c r="AB58" s="1728"/>
      <c r="AC58" s="1728"/>
      <c r="AD58" s="1728"/>
      <c r="AE58" s="1728"/>
      <c r="AF58" s="1728"/>
      <c r="AG58" s="1728"/>
      <c r="AH58" s="1728"/>
      <c r="AI58" s="1728"/>
      <c r="AJ58" s="1729"/>
    </row>
    <row r="59" spans="1:36" x14ac:dyDescent="0.25">
      <c r="A59" s="1238" t="s">
        <v>301</v>
      </c>
      <c r="B59" s="1239"/>
      <c r="C59" s="1239"/>
      <c r="D59" s="1239"/>
      <c r="E59" s="1239"/>
      <c r="F59" s="1239"/>
      <c r="G59" s="1239"/>
      <c r="H59" s="1239"/>
      <c r="I59" s="1240"/>
      <c r="J59" s="1238" t="s">
        <v>302</v>
      </c>
      <c r="K59" s="1239"/>
      <c r="L59" s="1239"/>
      <c r="M59" s="1239"/>
      <c r="N59" s="1239"/>
      <c r="O59" s="1239"/>
      <c r="P59" s="1239"/>
      <c r="Q59" s="1239"/>
      <c r="R59" s="1240"/>
      <c r="S59" s="1238" t="s">
        <v>304</v>
      </c>
      <c r="T59" s="1239"/>
      <c r="U59" s="1239"/>
      <c r="V59" s="1239"/>
      <c r="W59" s="1239"/>
      <c r="X59" s="1239"/>
      <c r="Y59" s="1239"/>
      <c r="Z59" s="1239"/>
      <c r="AA59" s="1240"/>
      <c r="AB59" s="1238" t="s">
        <v>303</v>
      </c>
      <c r="AC59" s="1239"/>
      <c r="AD59" s="1239"/>
      <c r="AE59" s="1239"/>
      <c r="AF59" s="1239"/>
      <c r="AG59" s="1239"/>
      <c r="AH59" s="1239"/>
      <c r="AI59" s="1239"/>
      <c r="AJ59" s="1240"/>
    </row>
    <row r="60" spans="1:36" x14ac:dyDescent="0.25">
      <c r="A60" s="1241"/>
      <c r="B60" s="1242"/>
      <c r="C60" s="1242"/>
      <c r="D60" s="1242"/>
      <c r="E60" s="1242"/>
      <c r="F60" s="1242"/>
      <c r="G60" s="1242"/>
      <c r="H60" s="1242"/>
      <c r="I60" s="1243"/>
      <c r="J60" s="1241"/>
      <c r="K60" s="1242"/>
      <c r="L60" s="1242"/>
      <c r="M60" s="1242"/>
      <c r="N60" s="1242"/>
      <c r="O60" s="1242"/>
      <c r="P60" s="1242"/>
      <c r="Q60" s="1242"/>
      <c r="R60" s="1243"/>
      <c r="S60" s="1241"/>
      <c r="T60" s="1242"/>
      <c r="U60" s="1242"/>
      <c r="V60" s="1242"/>
      <c r="W60" s="1242"/>
      <c r="X60" s="1242"/>
      <c r="Y60" s="1242"/>
      <c r="Z60" s="1242"/>
      <c r="AA60" s="1243"/>
      <c r="AB60" s="1241"/>
      <c r="AC60" s="1242"/>
      <c r="AD60" s="1242"/>
      <c r="AE60" s="1242"/>
      <c r="AF60" s="1242"/>
      <c r="AG60" s="1242"/>
      <c r="AH60" s="1242"/>
      <c r="AI60" s="1242"/>
      <c r="AJ60" s="1243"/>
    </row>
    <row r="61" spans="1:36" x14ac:dyDescent="0.25">
      <c r="A61" s="1255">
        <f>'CARGAR datos'!I10</f>
        <v>0</v>
      </c>
      <c r="B61" s="1256"/>
      <c r="C61" s="1256"/>
      <c r="D61" s="1256"/>
      <c r="E61" s="1256"/>
      <c r="F61" s="1256"/>
      <c r="G61" s="1256"/>
      <c r="H61" s="1256"/>
      <c r="I61" s="1257"/>
      <c r="J61" s="1255">
        <f>'CARGAR datos'!L10</f>
        <v>0</v>
      </c>
      <c r="K61" s="1256"/>
      <c r="L61" s="1256"/>
      <c r="M61" s="1256"/>
      <c r="N61" s="1256"/>
      <c r="O61" s="1256"/>
      <c r="P61" s="1256"/>
      <c r="Q61" s="1256"/>
      <c r="R61" s="1257"/>
      <c r="S61" s="92"/>
      <c r="T61" s="91"/>
      <c r="U61" s="91"/>
      <c r="V61" s="91"/>
      <c r="W61" s="91"/>
      <c r="X61" s="91"/>
      <c r="Y61" s="91"/>
      <c r="Z61" s="91"/>
      <c r="AA61" s="93"/>
      <c r="AB61" s="92"/>
      <c r="AC61" s="91"/>
      <c r="AD61" s="91"/>
      <c r="AE61" s="91"/>
      <c r="AF61" s="91"/>
      <c r="AG61" s="91"/>
      <c r="AH61" s="91"/>
      <c r="AI61" s="91"/>
      <c r="AJ61" s="93"/>
    </row>
    <row r="62" spans="1:36" x14ac:dyDescent="0.25">
      <c r="A62" s="1255"/>
      <c r="B62" s="1256"/>
      <c r="C62" s="1256"/>
      <c r="D62" s="1256"/>
      <c r="E62" s="1256"/>
      <c r="F62" s="1256"/>
      <c r="G62" s="1256"/>
      <c r="H62" s="1256"/>
      <c r="I62" s="1257"/>
      <c r="J62" s="1255"/>
      <c r="K62" s="1256"/>
      <c r="L62" s="1256"/>
      <c r="M62" s="1256"/>
      <c r="N62" s="1256"/>
      <c r="O62" s="1256"/>
      <c r="P62" s="1256"/>
      <c r="Q62" s="1256"/>
      <c r="R62" s="1257"/>
      <c r="S62" s="92"/>
      <c r="T62" s="91"/>
      <c r="U62" s="91"/>
      <c r="V62" s="91"/>
      <c r="W62" s="91"/>
      <c r="X62" s="91"/>
      <c r="Y62" s="91"/>
      <c r="Z62" s="91"/>
      <c r="AA62" s="93"/>
      <c r="AB62" s="92"/>
      <c r="AC62" s="91"/>
      <c r="AD62" s="91"/>
      <c r="AE62" s="91"/>
      <c r="AF62" s="91"/>
      <c r="AG62" s="91"/>
      <c r="AH62" s="91"/>
      <c r="AI62" s="91"/>
      <c r="AJ62" s="93"/>
    </row>
    <row r="63" spans="1:36" x14ac:dyDescent="0.25">
      <c r="A63" s="1255"/>
      <c r="B63" s="1256"/>
      <c r="C63" s="1256"/>
      <c r="D63" s="1256"/>
      <c r="E63" s="1256"/>
      <c r="F63" s="1256"/>
      <c r="G63" s="1256"/>
      <c r="H63" s="1256"/>
      <c r="I63" s="1257"/>
      <c r="J63" s="1255"/>
      <c r="K63" s="1256"/>
      <c r="L63" s="1256"/>
      <c r="M63" s="1256"/>
      <c r="N63" s="1256"/>
      <c r="O63" s="1256"/>
      <c r="P63" s="1256"/>
      <c r="Q63" s="1256"/>
      <c r="R63" s="1257"/>
      <c r="S63" s="92"/>
      <c r="T63" s="91"/>
      <c r="U63" s="91"/>
      <c r="V63" s="91"/>
      <c r="W63" s="91"/>
      <c r="X63" s="91"/>
      <c r="Y63" s="91"/>
      <c r="Z63" s="91"/>
      <c r="AA63" s="93"/>
      <c r="AB63" s="92"/>
      <c r="AC63" s="91"/>
      <c r="AD63" s="91"/>
      <c r="AE63" s="91"/>
      <c r="AF63" s="91"/>
      <c r="AG63" s="91"/>
      <c r="AH63" s="91"/>
      <c r="AI63" s="91"/>
      <c r="AJ63" s="93"/>
    </row>
    <row r="64" spans="1:36" x14ac:dyDescent="0.25">
      <c r="A64" s="1255"/>
      <c r="B64" s="1256"/>
      <c r="C64" s="1256"/>
      <c r="D64" s="1256"/>
      <c r="E64" s="1256"/>
      <c r="F64" s="1256"/>
      <c r="G64" s="1256"/>
      <c r="H64" s="1256"/>
      <c r="I64" s="1257"/>
      <c r="J64" s="1255"/>
      <c r="K64" s="1256"/>
      <c r="L64" s="1256"/>
      <c r="M64" s="1256"/>
      <c r="N64" s="1256"/>
      <c r="O64" s="1256"/>
      <c r="P64" s="1256"/>
      <c r="Q64" s="1256"/>
      <c r="R64" s="1257"/>
      <c r="S64" s="92"/>
      <c r="T64" s="91"/>
      <c r="U64" s="91"/>
      <c r="V64" s="91"/>
      <c r="W64" s="91"/>
      <c r="X64" s="91"/>
      <c r="Y64" s="91"/>
      <c r="Z64" s="91"/>
      <c r="AA64" s="93"/>
      <c r="AB64" s="92"/>
      <c r="AC64" s="91"/>
      <c r="AD64" s="91"/>
      <c r="AE64" s="91"/>
      <c r="AF64" s="91"/>
      <c r="AG64" s="91"/>
      <c r="AH64" s="91"/>
      <c r="AI64" s="91"/>
      <c r="AJ64" s="93"/>
    </row>
    <row r="65" spans="1:36" ht="15" customHeight="1" x14ac:dyDescent="0.25">
      <c r="A65" s="1255"/>
      <c r="B65" s="1256"/>
      <c r="C65" s="1256"/>
      <c r="D65" s="1256"/>
      <c r="E65" s="1256"/>
      <c r="F65" s="1256"/>
      <c r="G65" s="1256"/>
      <c r="H65" s="1256"/>
      <c r="I65" s="1257"/>
      <c r="J65" s="1255"/>
      <c r="K65" s="1256"/>
      <c r="L65" s="1256"/>
      <c r="M65" s="1256"/>
      <c r="N65" s="1256"/>
      <c r="O65" s="1256"/>
      <c r="P65" s="1256"/>
      <c r="Q65" s="1256"/>
      <c r="R65" s="1257"/>
      <c r="S65" s="92"/>
      <c r="T65" s="91"/>
      <c r="U65" s="91"/>
      <c r="V65" s="91"/>
      <c r="W65" s="91"/>
      <c r="X65" s="91"/>
      <c r="Y65" s="91"/>
      <c r="Z65" s="91"/>
      <c r="AA65" s="93"/>
      <c r="AB65" s="92"/>
      <c r="AC65" s="91"/>
      <c r="AD65" s="91"/>
      <c r="AE65" s="91"/>
      <c r="AF65" s="91"/>
      <c r="AG65" s="91"/>
      <c r="AH65" s="91"/>
      <c r="AI65" s="91"/>
      <c r="AJ65" s="93"/>
    </row>
    <row r="66" spans="1:36" x14ac:dyDescent="0.25">
      <c r="A66" s="1250" t="str">
        <f>'CARGAR datos'!E19</f>
        <v>-</v>
      </c>
      <c r="B66" s="1251"/>
      <c r="C66" s="1251"/>
      <c r="D66" s="1251"/>
      <c r="E66" s="1251"/>
      <c r="F66" s="1251"/>
      <c r="G66" s="1251"/>
      <c r="H66" s="1251"/>
      <c r="I66" s="1252"/>
      <c r="J66" s="1596" t="str">
        <f>'CARGAR datos'!E8</f>
        <v>-</v>
      </c>
      <c r="K66" s="1251"/>
      <c r="L66" s="1251"/>
      <c r="M66" s="1251"/>
      <c r="N66" s="1251"/>
      <c r="O66" s="1251"/>
      <c r="P66" s="1251"/>
      <c r="Q66" s="1251"/>
      <c r="R66" s="1252"/>
      <c r="S66" s="92"/>
      <c r="T66" s="91"/>
      <c r="U66" s="91"/>
      <c r="V66" s="91"/>
      <c r="W66" s="91"/>
      <c r="X66" s="91"/>
      <c r="Y66" s="91"/>
      <c r="Z66" s="91"/>
      <c r="AA66" s="93"/>
      <c r="AB66" s="92"/>
      <c r="AC66" s="91"/>
      <c r="AD66" s="91"/>
      <c r="AE66" s="91"/>
      <c r="AF66" s="91"/>
      <c r="AG66" s="91"/>
      <c r="AH66" s="91"/>
      <c r="AI66" s="91"/>
      <c r="AJ66" s="93"/>
    </row>
    <row r="67" spans="1:36" ht="15" customHeight="1" x14ac:dyDescent="0.25">
      <c r="A67" s="92"/>
      <c r="B67" s="91"/>
      <c r="C67" s="1247" t="str">
        <f>'CARGAR datos'!E25</f>
        <v>-</v>
      </c>
      <c r="D67" s="1247"/>
      <c r="E67" s="1247"/>
      <c r="F67" s="1247"/>
      <c r="G67" s="1247"/>
      <c r="H67" s="91"/>
      <c r="I67" s="93"/>
      <c r="J67" s="106"/>
      <c r="K67" s="1248" t="str">
        <f>'CARGAR datos'!E10</f>
        <v>-</v>
      </c>
      <c r="L67" s="1248"/>
      <c r="M67" s="1248"/>
      <c r="N67" s="1248"/>
      <c r="O67" s="1248"/>
      <c r="P67" s="1248"/>
      <c r="Q67" s="1248"/>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305</v>
      </c>
      <c r="C68" s="96"/>
      <c r="D68" s="96"/>
      <c r="E68" s="1249">
        <f>'CARGAR datos'!Z25</f>
        <v>46204</v>
      </c>
      <c r="F68" s="1249"/>
      <c r="G68" s="1249"/>
      <c r="H68" s="1249"/>
      <c r="I68" s="97"/>
      <c r="J68" s="95"/>
      <c r="K68" s="119" t="s">
        <v>305</v>
      </c>
      <c r="L68" s="96"/>
      <c r="M68" s="96"/>
      <c r="N68" s="1249">
        <f>'CARGAR datos'!Z25</f>
        <v>46204</v>
      </c>
      <c r="O68" s="1249"/>
      <c r="P68" s="1249"/>
      <c r="Q68" s="1249"/>
      <c r="R68" s="97"/>
      <c r="S68" s="95"/>
      <c r="T68" s="119" t="s">
        <v>305</v>
      </c>
      <c r="U68" s="96"/>
      <c r="V68" s="96"/>
      <c r="W68" s="1246"/>
      <c r="X68" s="1246"/>
      <c r="Y68" s="1246"/>
      <c r="Z68" s="1246"/>
      <c r="AA68" s="97"/>
      <c r="AB68" s="95"/>
      <c r="AC68" s="119" t="s">
        <v>305</v>
      </c>
      <c r="AD68" s="96"/>
      <c r="AE68" s="96"/>
      <c r="AF68" s="1246"/>
      <c r="AG68" s="1246"/>
      <c r="AH68" s="1246"/>
      <c r="AI68" s="1246"/>
      <c r="AJ68" s="97"/>
    </row>
    <row r="70" spans="1:36" x14ac:dyDescent="0.25">
      <c r="AD70" s="1724" t="s">
        <v>504</v>
      </c>
      <c r="AE70" s="1724"/>
      <c r="AF70" s="1724"/>
      <c r="AG70" s="1724"/>
    </row>
    <row r="73" spans="1:36" ht="15.75" thickBot="1" x14ac:dyDescent="0.3"/>
    <row r="74" spans="1:36" ht="15" customHeight="1" x14ac:dyDescent="0.25">
      <c r="A74" s="925"/>
      <c r="B74" s="926"/>
      <c r="C74" s="926"/>
      <c r="D74" s="926"/>
      <c r="E74" s="926"/>
      <c r="F74" s="926"/>
      <c r="G74" s="926"/>
      <c r="H74" s="926"/>
      <c r="I74" s="927"/>
      <c r="J74" s="935" t="s">
        <v>554</v>
      </c>
      <c r="K74" s="936"/>
      <c r="L74" s="936"/>
      <c r="M74" s="936"/>
      <c r="N74" s="936"/>
      <c r="O74" s="936"/>
      <c r="P74" s="936"/>
      <c r="Q74" s="936"/>
      <c r="R74" s="936"/>
      <c r="S74" s="936"/>
      <c r="T74" s="936"/>
      <c r="U74" s="936"/>
      <c r="V74" s="936"/>
      <c r="W74" s="936"/>
      <c r="X74" s="936"/>
      <c r="Y74" s="936"/>
      <c r="Z74" s="936"/>
      <c r="AA74" s="936"/>
      <c r="AB74" s="936"/>
      <c r="AC74" s="936"/>
      <c r="AD74" s="936"/>
      <c r="AE74" s="936"/>
      <c r="AF74" s="936"/>
      <c r="AG74" s="936"/>
      <c r="AH74" s="936"/>
      <c r="AI74" s="936"/>
      <c r="AJ74" s="937"/>
    </row>
    <row r="75" spans="1:36" ht="15" customHeight="1" x14ac:dyDescent="0.25">
      <c r="A75" s="928"/>
      <c r="B75" s="929"/>
      <c r="C75" s="929"/>
      <c r="D75" s="929"/>
      <c r="E75" s="929"/>
      <c r="F75" s="929"/>
      <c r="G75" s="929"/>
      <c r="H75" s="929"/>
      <c r="I75" s="930"/>
      <c r="J75" s="938"/>
      <c r="K75" s="939"/>
      <c r="L75" s="939"/>
      <c r="M75" s="939"/>
      <c r="N75" s="939"/>
      <c r="O75" s="939"/>
      <c r="P75" s="939"/>
      <c r="Q75" s="939"/>
      <c r="R75" s="939"/>
      <c r="S75" s="939"/>
      <c r="T75" s="939"/>
      <c r="U75" s="939"/>
      <c r="V75" s="939"/>
      <c r="W75" s="939"/>
      <c r="X75" s="939"/>
      <c r="Y75" s="939"/>
      <c r="Z75" s="939"/>
      <c r="AA75" s="939"/>
      <c r="AB75" s="939"/>
      <c r="AC75" s="939"/>
      <c r="AD75" s="939"/>
      <c r="AE75" s="939"/>
      <c r="AF75" s="939"/>
      <c r="AG75" s="939"/>
      <c r="AH75" s="939"/>
      <c r="AI75" s="939"/>
      <c r="AJ75" s="940"/>
    </row>
    <row r="76" spans="1:36" ht="15" customHeight="1" x14ac:dyDescent="0.25">
      <c r="A76" s="928"/>
      <c r="B76" s="929"/>
      <c r="C76" s="929"/>
      <c r="D76" s="929"/>
      <c r="E76" s="929"/>
      <c r="F76" s="929"/>
      <c r="G76" s="929"/>
      <c r="H76" s="929"/>
      <c r="I76" s="930"/>
      <c r="J76" s="938"/>
      <c r="K76" s="939"/>
      <c r="L76" s="939"/>
      <c r="M76" s="939"/>
      <c r="N76" s="939"/>
      <c r="O76" s="939"/>
      <c r="P76" s="939"/>
      <c r="Q76" s="939"/>
      <c r="R76" s="939"/>
      <c r="S76" s="939"/>
      <c r="T76" s="939"/>
      <c r="U76" s="939"/>
      <c r="V76" s="939"/>
      <c r="W76" s="939"/>
      <c r="X76" s="939"/>
      <c r="Y76" s="939"/>
      <c r="Z76" s="939"/>
      <c r="AA76" s="939"/>
      <c r="AB76" s="939"/>
      <c r="AC76" s="939"/>
      <c r="AD76" s="939"/>
      <c r="AE76" s="939"/>
      <c r="AF76" s="939"/>
      <c r="AG76" s="939"/>
      <c r="AH76" s="939"/>
      <c r="AI76" s="939"/>
      <c r="AJ76" s="940"/>
    </row>
    <row r="77" spans="1:36" ht="15" customHeight="1" x14ac:dyDescent="0.25">
      <c r="A77" s="928"/>
      <c r="B77" s="929"/>
      <c r="C77" s="929"/>
      <c r="D77" s="929"/>
      <c r="E77" s="929"/>
      <c r="F77" s="929"/>
      <c r="G77" s="929"/>
      <c r="H77" s="929"/>
      <c r="I77" s="930"/>
      <c r="J77" s="1710" t="s">
        <v>493</v>
      </c>
      <c r="K77" s="1711"/>
      <c r="L77" s="1711"/>
      <c r="M77" s="1711"/>
      <c r="N77" s="1711"/>
      <c r="O77" s="1711"/>
      <c r="P77" s="1711"/>
      <c r="Q77" s="1711"/>
      <c r="R77" s="1711"/>
      <c r="S77" s="1711"/>
      <c r="T77" s="1711"/>
      <c r="U77" s="1711"/>
      <c r="V77" s="1711"/>
      <c r="W77" s="1711"/>
      <c r="X77" s="1711"/>
      <c r="Y77" s="1711"/>
      <c r="Z77" s="1711"/>
      <c r="AA77" s="1711"/>
      <c r="AB77" s="1711"/>
      <c r="AC77" s="1711"/>
      <c r="AD77" s="1711"/>
      <c r="AE77" s="1711"/>
      <c r="AF77" s="1711"/>
      <c r="AG77" s="1711"/>
      <c r="AH77" s="1711"/>
      <c r="AI77" s="1711"/>
      <c r="AJ77" s="1712"/>
    </row>
    <row r="78" spans="1:36" x14ac:dyDescent="0.25">
      <c r="A78" s="928"/>
      <c r="B78" s="929"/>
      <c r="C78" s="929"/>
      <c r="D78" s="929"/>
      <c r="E78" s="929"/>
      <c r="F78" s="929"/>
      <c r="G78" s="929"/>
      <c r="H78" s="929"/>
      <c r="I78" s="930"/>
      <c r="J78" s="1710"/>
      <c r="K78" s="1711"/>
      <c r="L78" s="1711"/>
      <c r="M78" s="1711"/>
      <c r="N78" s="1711"/>
      <c r="O78" s="1711"/>
      <c r="P78" s="1711"/>
      <c r="Q78" s="1711"/>
      <c r="R78" s="1711"/>
      <c r="S78" s="1711"/>
      <c r="T78" s="1711"/>
      <c r="U78" s="1711"/>
      <c r="V78" s="1711"/>
      <c r="W78" s="1711"/>
      <c r="X78" s="1711"/>
      <c r="Y78" s="1711"/>
      <c r="Z78" s="1711"/>
      <c r="AA78" s="1711"/>
      <c r="AB78" s="1711"/>
      <c r="AC78" s="1711"/>
      <c r="AD78" s="1711"/>
      <c r="AE78" s="1711"/>
      <c r="AF78" s="1711"/>
      <c r="AG78" s="1711"/>
      <c r="AH78" s="1711"/>
      <c r="AI78" s="1711"/>
      <c r="AJ78" s="1712"/>
    </row>
    <row r="79" spans="1:36" x14ac:dyDescent="0.25">
      <c r="A79" s="928"/>
      <c r="B79" s="929"/>
      <c r="C79" s="929"/>
      <c r="D79" s="929"/>
      <c r="E79" s="929"/>
      <c r="F79" s="929"/>
      <c r="G79" s="929"/>
      <c r="H79" s="929"/>
      <c r="I79" s="930"/>
      <c r="J79" s="1710"/>
      <c r="K79" s="1711"/>
      <c r="L79" s="1711"/>
      <c r="M79" s="1711"/>
      <c r="N79" s="1711"/>
      <c r="O79" s="1711"/>
      <c r="P79" s="1711"/>
      <c r="Q79" s="1711"/>
      <c r="R79" s="1711"/>
      <c r="S79" s="1711"/>
      <c r="T79" s="1711"/>
      <c r="U79" s="1711"/>
      <c r="V79" s="1711"/>
      <c r="W79" s="1711"/>
      <c r="X79" s="1711"/>
      <c r="Y79" s="1711"/>
      <c r="Z79" s="1711"/>
      <c r="AA79" s="1711"/>
      <c r="AB79" s="1711"/>
      <c r="AC79" s="1711"/>
      <c r="AD79" s="1711"/>
      <c r="AE79" s="1711"/>
      <c r="AF79" s="1711"/>
      <c r="AG79" s="1711"/>
      <c r="AH79" s="1711"/>
      <c r="AI79" s="1711"/>
      <c r="AJ79" s="1712"/>
    </row>
    <row r="80" spans="1:36" x14ac:dyDescent="0.25">
      <c r="A80" s="928"/>
      <c r="B80" s="929"/>
      <c r="C80" s="929"/>
      <c r="D80" s="929"/>
      <c r="E80" s="929"/>
      <c r="F80" s="929"/>
      <c r="G80" s="929"/>
      <c r="H80" s="929"/>
      <c r="I80" s="930"/>
      <c r="J80" s="1710"/>
      <c r="K80" s="1711"/>
      <c r="L80" s="1711"/>
      <c r="M80" s="1711"/>
      <c r="N80" s="1711"/>
      <c r="O80" s="1711"/>
      <c r="P80" s="1711"/>
      <c r="Q80" s="1711"/>
      <c r="R80" s="1711"/>
      <c r="S80" s="1711"/>
      <c r="T80" s="1711"/>
      <c r="U80" s="1711"/>
      <c r="V80" s="1711"/>
      <c r="W80" s="1711"/>
      <c r="X80" s="1711"/>
      <c r="Y80" s="1711"/>
      <c r="Z80" s="1711"/>
      <c r="AA80" s="1711"/>
      <c r="AB80" s="1711"/>
      <c r="AC80" s="1711"/>
      <c r="AD80" s="1711"/>
      <c r="AE80" s="1711"/>
      <c r="AF80" s="1711"/>
      <c r="AG80" s="1711"/>
      <c r="AH80" s="1711"/>
      <c r="AI80" s="1711"/>
      <c r="AJ80" s="1712"/>
    </row>
    <row r="81" spans="1:36" ht="15.75" thickBot="1" x14ac:dyDescent="0.3">
      <c r="A81" s="928"/>
      <c r="B81" s="929"/>
      <c r="C81" s="929"/>
      <c r="D81" s="929"/>
      <c r="E81" s="929"/>
      <c r="F81" s="929"/>
      <c r="G81" s="929"/>
      <c r="H81" s="929"/>
      <c r="I81" s="930"/>
      <c r="J81" s="1713"/>
      <c r="K81" s="1714"/>
      <c r="L81" s="1714"/>
      <c r="M81" s="1714"/>
      <c r="N81" s="1714"/>
      <c r="O81" s="1714"/>
      <c r="P81" s="1714"/>
      <c r="Q81" s="1714"/>
      <c r="R81" s="1714"/>
      <c r="S81" s="1714"/>
      <c r="T81" s="1714"/>
      <c r="U81" s="1714"/>
      <c r="V81" s="1714"/>
      <c r="W81" s="1714"/>
      <c r="X81" s="1714"/>
      <c r="Y81" s="1714"/>
      <c r="Z81" s="1714"/>
      <c r="AA81" s="1714"/>
      <c r="AB81" s="1714"/>
      <c r="AC81" s="1714"/>
      <c r="AD81" s="1714"/>
      <c r="AE81" s="1714"/>
      <c r="AF81" s="1714"/>
      <c r="AG81" s="1714"/>
      <c r="AH81" s="1714"/>
      <c r="AI81" s="1714"/>
      <c r="AJ81" s="1715"/>
    </row>
    <row r="82" spans="1:36" x14ac:dyDescent="0.25">
      <c r="A82" s="85"/>
      <c r="B82" s="86"/>
      <c r="C82" s="86"/>
      <c r="D82" s="86"/>
      <c r="E82" s="86"/>
      <c r="F82" s="86"/>
      <c r="G82" s="86"/>
      <c r="H82" s="86"/>
      <c r="I82" s="86"/>
      <c r="J82" s="304"/>
      <c r="K82" s="279"/>
      <c r="L82" s="279"/>
      <c r="M82" s="279"/>
      <c r="N82" s="279"/>
      <c r="O82" s="279"/>
      <c r="P82" s="279"/>
      <c r="Q82" s="279"/>
      <c r="R82" s="279"/>
      <c r="S82" s="279"/>
      <c r="T82" s="279"/>
      <c r="U82" s="279"/>
      <c r="V82" s="279"/>
      <c r="W82" s="279"/>
      <c r="X82" s="279"/>
      <c r="Y82" s="279"/>
      <c r="Z82" s="279"/>
      <c r="AA82" s="279"/>
      <c r="AB82" s="279"/>
      <c r="AC82" s="279"/>
      <c r="AD82" s="279"/>
      <c r="AE82" s="279"/>
      <c r="AF82" s="279"/>
      <c r="AG82" s="279"/>
      <c r="AH82" s="279"/>
      <c r="AI82" s="279"/>
      <c r="AJ82" s="280"/>
    </row>
    <row r="83" spans="1:36" x14ac:dyDescent="0.25">
      <c r="A83" s="92"/>
      <c r="B83" s="1229" t="s">
        <v>367</v>
      </c>
      <c r="C83" s="1229"/>
      <c r="D83" s="1229"/>
      <c r="E83" s="1229"/>
      <c r="F83" s="1229"/>
      <c r="G83" s="1229"/>
      <c r="H83" s="1232" t="str">
        <f>'CARGAR datos'!E8</f>
        <v>-</v>
      </c>
      <c r="I83" s="1232"/>
      <c r="J83" s="1232"/>
      <c r="K83" s="1232"/>
      <c r="L83" s="1232"/>
      <c r="M83" s="1232"/>
      <c r="N83" s="1232"/>
      <c r="O83" s="1232"/>
      <c r="P83" s="1232"/>
      <c r="Q83" s="1232"/>
      <c r="R83" s="1232"/>
      <c r="S83" s="1232"/>
      <c r="T83" s="1232"/>
      <c r="U83" s="1232"/>
      <c r="V83" s="1232"/>
      <c r="W83" s="1232"/>
      <c r="X83" s="1232"/>
      <c r="Y83" s="1232"/>
      <c r="Z83" s="1232"/>
      <c r="AA83" s="1232"/>
      <c r="AB83" s="1232"/>
      <c r="AC83" s="1232"/>
      <c r="AD83" s="1232"/>
      <c r="AE83" s="1232"/>
      <c r="AF83" s="1232"/>
      <c r="AG83" s="1232"/>
      <c r="AH83" s="1232"/>
      <c r="AI83" s="1232"/>
      <c r="AJ83" s="1723"/>
    </row>
    <row r="84" spans="1:36" x14ac:dyDescent="0.25">
      <c r="A84" s="92"/>
      <c r="B84" s="1229" t="s">
        <v>485</v>
      </c>
      <c r="C84" s="1229"/>
      <c r="D84" s="1229"/>
      <c r="E84" s="1229"/>
      <c r="F84" s="1232" t="str">
        <f>'CARGAR datos'!E30</f>
        <v>-</v>
      </c>
      <c r="G84" s="1232"/>
      <c r="H84" s="1232"/>
      <c r="I84" s="1232"/>
      <c r="J84" s="1232"/>
      <c r="K84" s="1232"/>
      <c r="L84" s="1232"/>
      <c r="M84" s="1232"/>
      <c r="N84" s="1232"/>
      <c r="O84" s="1232"/>
      <c r="P84" s="1232"/>
      <c r="Q84" s="1232"/>
      <c r="R84" s="1232"/>
      <c r="S84" s="1232"/>
      <c r="T84" s="1232"/>
      <c r="U84" s="1232"/>
      <c r="V84" s="1232"/>
      <c r="W84" s="1232"/>
      <c r="X84" s="1232"/>
      <c r="Y84" s="1232"/>
      <c r="Z84" s="1232"/>
      <c r="AA84" s="1232"/>
      <c r="AB84" s="1232"/>
      <c r="AC84" s="1232"/>
      <c r="AD84" s="1232"/>
      <c r="AE84" s="1232"/>
      <c r="AF84" s="1232"/>
      <c r="AG84" s="98" t="s">
        <v>164</v>
      </c>
      <c r="AH84" s="1232" t="str">
        <f>'CARGAR datos'!I30</f>
        <v>-</v>
      </c>
      <c r="AI84" s="1232"/>
      <c r="AJ84" s="1723"/>
    </row>
    <row r="85" spans="1:36" x14ac:dyDescent="0.25">
      <c r="A85" s="92"/>
      <c r="B85" s="1229" t="s">
        <v>486</v>
      </c>
      <c r="C85" s="1229"/>
      <c r="D85" s="1229"/>
      <c r="E85" s="1229"/>
      <c r="F85" s="1229"/>
      <c r="G85" s="1229"/>
      <c r="H85" s="1229"/>
      <c r="I85" s="1229"/>
      <c r="J85" s="1229"/>
      <c r="K85" s="1229"/>
      <c r="L85" s="1229" t="s">
        <v>487</v>
      </c>
      <c r="M85" s="1229"/>
      <c r="N85" s="929" t="str">
        <f>'CARGAR datos'!F32</f>
        <v>-</v>
      </c>
      <c r="O85" s="929"/>
      <c r="P85" s="1229" t="s">
        <v>488</v>
      </c>
      <c r="Q85" s="1229"/>
      <c r="R85" s="1229"/>
      <c r="S85" s="929" t="str">
        <f>'CARGAR datos'!H32</f>
        <v>-</v>
      </c>
      <c r="T85" s="929"/>
      <c r="U85" s="1229" t="s">
        <v>489</v>
      </c>
      <c r="V85" s="1229"/>
      <c r="W85" s="929" t="str">
        <f>'CARGAR datos'!J32</f>
        <v>-</v>
      </c>
      <c r="X85" s="929"/>
      <c r="Y85" s="929"/>
      <c r="Z85" s="1229" t="s">
        <v>490</v>
      </c>
      <c r="AA85" s="1229"/>
      <c r="AB85" s="929" t="str">
        <f>'CARGAR datos'!L32</f>
        <v>-</v>
      </c>
      <c r="AC85" s="929"/>
      <c r="AD85" s="1229" t="s">
        <v>491</v>
      </c>
      <c r="AE85" s="1229"/>
      <c r="AF85" s="929" t="str">
        <f>'CARGAR datos'!O32</f>
        <v>-</v>
      </c>
      <c r="AG85" s="929"/>
      <c r="AH85" s="929"/>
      <c r="AI85" s="929"/>
      <c r="AJ85" s="930"/>
    </row>
    <row r="86" spans="1:36" x14ac:dyDescent="0.25">
      <c r="A86" s="92"/>
      <c r="B86" s="1229" t="s">
        <v>443</v>
      </c>
      <c r="C86" s="1229"/>
      <c r="D86" s="1229"/>
      <c r="E86" s="1229"/>
      <c r="F86" s="1229"/>
      <c r="G86" s="1232" t="str">
        <f>'CARGAR datos'!E31</f>
        <v>BAHIA BLANCA</v>
      </c>
      <c r="H86" s="1232"/>
      <c r="I86" s="1232"/>
      <c r="J86" s="1232"/>
      <c r="K86" s="1232"/>
      <c r="L86" s="1232"/>
      <c r="M86" s="1232"/>
      <c r="N86" s="1232"/>
      <c r="O86" s="1232"/>
      <c r="P86" s="1232"/>
      <c r="Q86" s="1232"/>
      <c r="R86" s="98"/>
      <c r="S86" s="98"/>
      <c r="T86" s="91"/>
      <c r="U86" s="91"/>
      <c r="V86" s="91"/>
      <c r="W86" s="98"/>
      <c r="X86" s="98"/>
      <c r="Y86" s="98"/>
      <c r="Z86" s="98"/>
      <c r="AA86" s="98"/>
      <c r="AB86" s="98"/>
      <c r="AC86" s="98"/>
      <c r="AD86" s="91"/>
      <c r="AE86" s="91"/>
      <c r="AF86" s="91"/>
      <c r="AG86" s="91"/>
      <c r="AH86" s="91"/>
      <c r="AI86" s="91"/>
      <c r="AJ86" s="93"/>
    </row>
    <row r="87" spans="1:36" x14ac:dyDescent="0.25">
      <c r="A87" s="92"/>
      <c r="B87" s="1229" t="s">
        <v>492</v>
      </c>
      <c r="C87" s="1229"/>
      <c r="D87" s="1229"/>
      <c r="E87" s="1229"/>
      <c r="F87" s="1229"/>
      <c r="G87" s="1229"/>
      <c r="H87" s="1232" t="str">
        <f>'CARGAR datos'!E19</f>
        <v>-</v>
      </c>
      <c r="I87" s="1232"/>
      <c r="J87" s="1232"/>
      <c r="K87" s="1232"/>
      <c r="L87" s="1232"/>
      <c r="M87" s="1232"/>
      <c r="N87" s="1232"/>
      <c r="O87" s="1232"/>
      <c r="P87" s="1232"/>
      <c r="Q87" s="1232"/>
      <c r="R87" s="1232"/>
      <c r="S87" s="1232"/>
      <c r="T87" s="1232"/>
      <c r="U87" s="1232"/>
      <c r="V87" s="1232"/>
      <c r="W87" s="91"/>
      <c r="X87" s="91"/>
      <c r="Y87" s="91"/>
      <c r="Z87" s="91"/>
      <c r="AA87" s="91"/>
      <c r="AB87" s="91"/>
      <c r="AC87" s="91"/>
      <c r="AD87" s="91"/>
      <c r="AE87" s="91"/>
      <c r="AF87" s="91"/>
      <c r="AG87" s="91"/>
      <c r="AH87" s="91"/>
      <c r="AI87" s="91"/>
      <c r="AJ87" s="93"/>
    </row>
    <row r="88" spans="1:36" x14ac:dyDescent="0.25">
      <c r="A88" s="92"/>
      <c r="B88" s="1229" t="s">
        <v>250</v>
      </c>
      <c r="C88" s="1229"/>
      <c r="D88" s="1229"/>
      <c r="E88" s="1229"/>
      <c r="F88" s="1229"/>
      <c r="G88" s="1232" t="str">
        <f>'CARGAR datos'!E25</f>
        <v>-</v>
      </c>
      <c r="H88" s="1232"/>
      <c r="I88" s="1232"/>
      <c r="J88" s="1232"/>
      <c r="K88" s="1232"/>
      <c r="L88" s="1232"/>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85"/>
      <c r="B90" s="86"/>
      <c r="C90" s="86"/>
      <c r="D90" s="103"/>
      <c r="E90" s="103"/>
      <c r="F90" s="103"/>
      <c r="G90" s="86"/>
      <c r="H90" s="86"/>
      <c r="I90" s="86"/>
      <c r="J90" s="86"/>
      <c r="K90" s="86"/>
      <c r="L90" s="86"/>
      <c r="M90" s="86"/>
      <c r="N90" s="86"/>
      <c r="O90" s="103"/>
      <c r="P90" s="103"/>
      <c r="Q90" s="103"/>
      <c r="R90" s="103"/>
      <c r="S90" s="103"/>
      <c r="T90" s="103"/>
      <c r="U90" s="103"/>
      <c r="V90" s="103"/>
      <c r="W90" s="103"/>
      <c r="X90" s="103"/>
      <c r="Y90" s="103"/>
      <c r="Z90" s="103"/>
      <c r="AA90" s="103"/>
      <c r="AB90" s="103"/>
      <c r="AC90" s="86"/>
      <c r="AD90" s="103"/>
      <c r="AE90" s="103"/>
      <c r="AF90" s="103"/>
      <c r="AG90" s="86"/>
      <c r="AH90" s="86"/>
      <c r="AI90" s="103"/>
      <c r="AJ90" s="305"/>
    </row>
    <row r="91" spans="1:36" x14ac:dyDescent="0.25">
      <c r="A91" s="1774" t="s">
        <v>510</v>
      </c>
      <c r="B91" s="1229"/>
      <c r="C91" s="1229"/>
      <c r="D91" s="1229"/>
      <c r="E91" s="1229"/>
      <c r="F91" s="1229"/>
      <c r="G91" s="1229"/>
      <c r="H91" s="1229"/>
      <c r="I91" s="1229"/>
      <c r="J91" s="1229"/>
      <c r="K91" s="1229"/>
      <c r="L91" s="1229"/>
      <c r="M91" s="1229"/>
      <c r="N91" s="1229"/>
      <c r="O91" s="1229"/>
      <c r="P91" s="1229"/>
      <c r="Q91" s="91"/>
      <c r="R91" s="91"/>
      <c r="S91" s="91"/>
      <c r="T91" s="91"/>
      <c r="U91" s="91"/>
      <c r="V91" s="91"/>
      <c r="W91" s="91"/>
      <c r="X91" s="91"/>
      <c r="Y91" s="91"/>
      <c r="Z91" s="91"/>
      <c r="AA91" s="91"/>
      <c r="AB91" s="91"/>
      <c r="AC91" s="91"/>
      <c r="AD91" s="91"/>
      <c r="AE91" s="91"/>
      <c r="AF91" s="91"/>
      <c r="AG91" s="91"/>
      <c r="AH91" s="91"/>
      <c r="AI91" s="91"/>
      <c r="AJ91" s="93"/>
    </row>
    <row r="92" spans="1:36" x14ac:dyDescent="0.25">
      <c r="A92" s="1768" t="s">
        <v>515</v>
      </c>
      <c r="B92" s="1769"/>
      <c r="C92" s="1769"/>
      <c r="D92" s="1769"/>
      <c r="E92" s="1769"/>
      <c r="F92" s="1769"/>
      <c r="G92" s="1769"/>
      <c r="H92" s="1769"/>
      <c r="I92" s="1769"/>
      <c r="J92" s="1769"/>
      <c r="K92" s="1769"/>
      <c r="L92" s="1769"/>
      <c r="M92" s="1769"/>
      <c r="N92" s="1769"/>
      <c r="O92" s="1769"/>
      <c r="P92" s="1769"/>
      <c r="Q92" s="1769"/>
      <c r="R92" s="1769"/>
      <c r="S92" s="1769"/>
      <c r="T92" s="1769"/>
      <c r="U92" s="1769"/>
      <c r="V92" s="1769"/>
      <c r="W92" s="1769"/>
      <c r="X92" s="312"/>
      <c r="Y92" s="312"/>
      <c r="Z92" s="312"/>
      <c r="AA92" s="312"/>
      <c r="AB92" s="312"/>
      <c r="AC92" s="312"/>
      <c r="AD92" s="312"/>
      <c r="AE92" s="312"/>
      <c r="AF92" s="312"/>
      <c r="AG92" s="312"/>
      <c r="AH92" s="312"/>
      <c r="AI92" s="312"/>
      <c r="AJ92" s="313"/>
    </row>
    <row r="93" spans="1:36" ht="15" customHeight="1" x14ac:dyDescent="0.25">
      <c r="A93" s="364"/>
      <c r="B93" s="365"/>
      <c r="C93" s="365"/>
      <c r="D93" s="1765" t="s">
        <v>587</v>
      </c>
      <c r="E93" s="1765"/>
      <c r="F93" s="1765"/>
      <c r="G93" s="1765"/>
      <c r="H93" s="1765"/>
      <c r="I93" s="1765"/>
      <c r="J93" s="1765"/>
      <c r="K93" s="365"/>
      <c r="L93" s="370" t="s">
        <v>588</v>
      </c>
      <c r="M93" s="370"/>
      <c r="N93" s="370"/>
      <c r="O93" s="370"/>
      <c r="P93" s="370"/>
      <c r="Q93" s="370"/>
      <c r="R93" s="370"/>
      <c r="S93" s="370"/>
      <c r="T93" s="370"/>
      <c r="U93" s="370"/>
      <c r="V93" s="370"/>
      <c r="W93" s="370"/>
      <c r="X93" s="312"/>
      <c r="Y93" s="312"/>
      <c r="Z93" s="312"/>
      <c r="AA93" s="312"/>
      <c r="AB93" s="312"/>
      <c r="AC93" s="312"/>
      <c r="AD93" s="312"/>
      <c r="AE93" s="312"/>
      <c r="AF93" s="312"/>
      <c r="AG93" s="312"/>
      <c r="AH93" s="312"/>
      <c r="AI93" s="312"/>
      <c r="AJ93" s="313"/>
    </row>
    <row r="94" spans="1:36" x14ac:dyDescent="0.25">
      <c r="A94" s="314"/>
      <c r="B94" s="312"/>
      <c r="C94" s="312"/>
      <c r="D94" s="312"/>
      <c r="E94" s="312"/>
      <c r="F94" s="312"/>
      <c r="G94" s="312"/>
      <c r="H94" s="312"/>
      <c r="I94" s="312"/>
      <c r="J94" s="312"/>
      <c r="K94" s="312"/>
      <c r="L94" s="312" t="s">
        <v>518</v>
      </c>
      <c r="M94" s="312"/>
      <c r="N94" s="312"/>
      <c r="O94" s="312"/>
      <c r="P94" s="312"/>
      <c r="Q94" s="312"/>
      <c r="R94" s="312"/>
      <c r="S94" s="312"/>
      <c r="T94" s="312"/>
      <c r="U94" s="312"/>
      <c r="V94" s="312"/>
      <c r="W94" s="312"/>
      <c r="X94" s="312"/>
      <c r="Y94" s="312"/>
      <c r="Z94" s="312"/>
      <c r="AA94" s="312"/>
      <c r="AB94" s="312"/>
      <c r="AC94" s="312"/>
      <c r="AD94" s="312"/>
      <c r="AE94" s="312"/>
      <c r="AF94" s="312"/>
      <c r="AG94" s="312"/>
      <c r="AH94" s="312"/>
      <c r="AI94" s="312"/>
      <c r="AJ94" s="313"/>
    </row>
    <row r="95" spans="1:36" x14ac:dyDescent="0.25">
      <c r="A95" s="314"/>
      <c r="B95" s="312"/>
      <c r="C95" s="312"/>
      <c r="D95" s="312"/>
      <c r="E95" s="312"/>
      <c r="F95" s="312"/>
      <c r="G95" s="312"/>
      <c r="H95" s="312"/>
      <c r="I95" s="312"/>
      <c r="J95" s="312"/>
      <c r="K95" s="312"/>
      <c r="L95" s="312" t="s">
        <v>519</v>
      </c>
      <c r="M95" s="312"/>
      <c r="N95" s="312"/>
      <c r="O95" s="312"/>
      <c r="P95" s="312"/>
      <c r="Q95" s="312"/>
      <c r="R95" s="312"/>
      <c r="S95" s="312"/>
      <c r="T95" s="312"/>
      <c r="U95" s="312"/>
      <c r="V95" s="312"/>
      <c r="W95" s="312"/>
      <c r="X95" s="312"/>
      <c r="Y95" s="312"/>
      <c r="Z95" s="312"/>
      <c r="AA95" s="312"/>
      <c r="AB95" s="312"/>
      <c r="AC95" s="312"/>
      <c r="AD95" s="312"/>
      <c r="AE95" s="312"/>
      <c r="AF95" s="312"/>
      <c r="AG95" s="312"/>
      <c r="AH95" s="312"/>
      <c r="AI95" s="312"/>
      <c r="AJ95" s="313"/>
    </row>
    <row r="96" spans="1:36" x14ac:dyDescent="0.25">
      <c r="A96" s="314"/>
      <c r="B96" s="312"/>
      <c r="C96" s="312"/>
      <c r="D96" s="312"/>
      <c r="E96" s="312"/>
      <c r="F96" s="312"/>
      <c r="G96" s="312"/>
      <c r="H96" s="312"/>
      <c r="I96" s="312"/>
      <c r="J96" s="312"/>
      <c r="K96" s="312"/>
      <c r="L96" s="312" t="s">
        <v>520</v>
      </c>
      <c r="M96" s="312"/>
      <c r="N96" s="312"/>
      <c r="O96" s="312"/>
      <c r="P96" s="312"/>
      <c r="Q96" s="312"/>
      <c r="R96" s="312"/>
      <c r="S96" s="312"/>
      <c r="T96" s="312"/>
      <c r="U96" s="312"/>
      <c r="V96" s="312"/>
      <c r="W96" s="312"/>
      <c r="X96" s="312"/>
      <c r="Y96" s="312"/>
      <c r="Z96" s="312"/>
      <c r="AA96" s="312"/>
      <c r="AB96" s="312"/>
      <c r="AC96" s="312"/>
      <c r="AD96" s="312"/>
      <c r="AE96" s="312"/>
      <c r="AF96" s="312"/>
      <c r="AG96" s="312"/>
      <c r="AH96" s="312"/>
      <c r="AI96" s="312"/>
      <c r="AJ96" s="313"/>
    </row>
    <row r="97" spans="1:36" x14ac:dyDescent="0.25">
      <c r="A97" s="314"/>
      <c r="B97" s="312"/>
      <c r="C97" s="312"/>
      <c r="D97" s="312"/>
      <c r="E97" s="312"/>
      <c r="F97" s="312"/>
      <c r="G97" s="312"/>
      <c r="H97" s="312"/>
      <c r="I97" s="307"/>
      <c r="J97" s="312"/>
      <c r="K97" s="312"/>
      <c r="L97" s="312"/>
      <c r="M97" s="312"/>
      <c r="N97" s="312"/>
      <c r="O97" s="312"/>
      <c r="P97" s="312"/>
      <c r="Q97" s="312"/>
      <c r="R97" s="312"/>
      <c r="S97" s="312"/>
      <c r="T97" s="312"/>
      <c r="U97" s="312"/>
      <c r="V97" s="312"/>
      <c r="W97" s="312"/>
      <c r="X97" s="312"/>
      <c r="Y97" s="312"/>
      <c r="Z97" s="312"/>
      <c r="AA97" s="312"/>
      <c r="AB97" s="312"/>
      <c r="AC97" s="312"/>
      <c r="AD97" s="312"/>
      <c r="AE97" s="312"/>
      <c r="AF97" s="312"/>
      <c r="AG97" s="312"/>
      <c r="AH97" s="312"/>
      <c r="AI97" s="312"/>
      <c r="AJ97" s="313"/>
    </row>
    <row r="98" spans="1:36" x14ac:dyDescent="0.25">
      <c r="A98" s="314"/>
      <c r="B98" s="312" t="s">
        <v>521</v>
      </c>
      <c r="C98" s="312"/>
      <c r="D98" s="1770">
        <v>220</v>
      </c>
      <c r="E98" s="1770"/>
      <c r="F98" s="1770"/>
      <c r="G98" s="315" t="s">
        <v>522</v>
      </c>
      <c r="H98" s="312" t="s">
        <v>523</v>
      </c>
      <c r="I98" s="1770">
        <f>'CARGAR datos'!D65</f>
        <v>8</v>
      </c>
      <c r="J98" s="1770"/>
      <c r="K98" s="312" t="s">
        <v>524</v>
      </c>
      <c r="L98" s="1770">
        <v>1.5</v>
      </c>
      <c r="M98" s="1770"/>
      <c r="N98" s="312" t="s">
        <v>525</v>
      </c>
      <c r="O98" s="312"/>
      <c r="P98" s="312"/>
      <c r="Q98" s="312"/>
      <c r="R98" s="312"/>
      <c r="S98" s="312"/>
      <c r="T98" s="312"/>
      <c r="U98" s="312"/>
      <c r="V98" s="312"/>
      <c r="W98" s="312"/>
      <c r="X98" s="312"/>
      <c r="Y98" s="312"/>
      <c r="Z98" s="312"/>
      <c r="AA98" s="312"/>
      <c r="AB98" s="312"/>
      <c r="AC98" s="312"/>
      <c r="AD98" s="312"/>
      <c r="AE98" s="312"/>
      <c r="AF98" s="312"/>
      <c r="AG98" s="312"/>
      <c r="AH98" s="312"/>
      <c r="AI98" s="312"/>
      <c r="AJ98" s="313"/>
    </row>
    <row r="99" spans="1:36" ht="15.75" thickBot="1" x14ac:dyDescent="0.3">
      <c r="A99" s="314"/>
      <c r="B99" s="312"/>
      <c r="C99" s="312"/>
      <c r="D99" s="312"/>
      <c r="E99" s="312"/>
      <c r="F99" s="312"/>
      <c r="G99" s="312"/>
      <c r="H99" s="312"/>
      <c r="I99" s="312"/>
      <c r="J99" s="312"/>
      <c r="K99" s="312"/>
      <c r="L99" s="312"/>
      <c r="M99" s="312"/>
      <c r="N99" s="312"/>
      <c r="O99" s="312"/>
      <c r="P99" s="312"/>
      <c r="Q99" s="312"/>
      <c r="R99" s="312"/>
      <c r="S99" s="312"/>
      <c r="T99" s="312"/>
      <c r="U99" s="312"/>
      <c r="V99" s="312"/>
      <c r="W99" s="312"/>
      <c r="X99" s="312"/>
      <c r="Y99" s="312"/>
      <c r="Z99" s="312"/>
      <c r="AA99" s="312"/>
      <c r="AB99" s="312"/>
      <c r="AC99" s="312"/>
      <c r="AD99" s="312"/>
      <c r="AE99" s="312"/>
      <c r="AF99" s="312"/>
      <c r="AG99" s="312"/>
      <c r="AH99" s="312"/>
      <c r="AI99" s="312"/>
      <c r="AJ99" s="313"/>
    </row>
    <row r="100" spans="1:36" ht="15.75" thickBot="1" x14ac:dyDescent="0.3">
      <c r="A100" s="314"/>
      <c r="B100" s="317" t="s">
        <v>521</v>
      </c>
      <c r="C100" s="318"/>
      <c r="D100" s="1775">
        <f>ROUNDUP(D98/(I98+L98),0)</f>
        <v>24</v>
      </c>
      <c r="E100" s="1775"/>
      <c r="F100" s="1775"/>
      <c r="G100" s="319" t="s">
        <v>526</v>
      </c>
      <c r="H100" s="312"/>
      <c r="I100" s="312"/>
      <c r="J100" s="312"/>
      <c r="K100" s="312"/>
      <c r="L100" s="312"/>
      <c r="M100" s="312"/>
      <c r="N100" s="312"/>
      <c r="O100" s="312"/>
      <c r="P100" s="312"/>
      <c r="Q100" s="312"/>
      <c r="R100" s="312"/>
      <c r="S100" s="312"/>
      <c r="T100" s="312"/>
      <c r="U100" s="312"/>
      <c r="V100" s="312"/>
      <c r="W100" s="312"/>
      <c r="X100" s="312"/>
      <c r="Y100" s="312"/>
      <c r="Z100" s="312"/>
      <c r="AA100" s="312"/>
      <c r="AB100" s="312"/>
      <c r="AC100" s="312"/>
      <c r="AD100" s="312"/>
      <c r="AE100" s="312"/>
      <c r="AF100" s="312"/>
      <c r="AG100" s="312"/>
      <c r="AH100" s="312"/>
      <c r="AI100" s="312"/>
      <c r="AJ100" s="313"/>
    </row>
    <row r="101" spans="1:36" ht="15.75" thickBot="1" x14ac:dyDescent="0.3">
      <c r="A101" s="314"/>
      <c r="B101" s="312"/>
      <c r="C101" s="312"/>
      <c r="D101" s="312"/>
      <c r="E101" s="312"/>
      <c r="F101" s="312"/>
      <c r="G101" s="312"/>
      <c r="H101" s="312"/>
      <c r="I101" s="312"/>
      <c r="J101" s="312"/>
      <c r="K101" s="312"/>
      <c r="L101" s="312"/>
      <c r="M101" s="312"/>
      <c r="N101" s="312"/>
      <c r="O101" s="312"/>
      <c r="P101" s="312"/>
      <c r="Q101" s="312"/>
      <c r="R101" s="312"/>
      <c r="S101" s="312"/>
      <c r="T101" s="312"/>
      <c r="U101" s="312"/>
      <c r="V101" s="312"/>
      <c r="W101" s="312"/>
      <c r="X101" s="312"/>
      <c r="Y101" s="312"/>
      <c r="Z101" s="312"/>
      <c r="AA101" s="312"/>
      <c r="AB101" s="312"/>
      <c r="AC101" s="312"/>
      <c r="AD101" s="312"/>
      <c r="AE101" s="312"/>
      <c r="AF101" s="312"/>
      <c r="AG101" s="312"/>
      <c r="AH101" s="312"/>
      <c r="AI101" s="312"/>
      <c r="AJ101" s="313"/>
    </row>
    <row r="102" spans="1:36" x14ac:dyDescent="0.25">
      <c r="A102" s="314"/>
      <c r="B102" s="1577" t="s">
        <v>527</v>
      </c>
      <c r="C102" s="1578"/>
      <c r="D102" s="1578"/>
      <c r="E102" s="1578"/>
      <c r="F102" s="1578"/>
      <c r="G102" s="1578"/>
      <c r="H102" s="1578"/>
      <c r="I102" s="1578"/>
      <c r="J102" s="1579"/>
      <c r="K102" s="1577" t="s">
        <v>528</v>
      </c>
      <c r="L102" s="1578"/>
      <c r="M102" s="1578"/>
      <c r="N102" s="1578"/>
      <c r="O102" s="1578"/>
      <c r="P102" s="1578"/>
      <c r="Q102" s="1578"/>
      <c r="R102" s="1579"/>
      <c r="S102" s="1577" t="s">
        <v>529</v>
      </c>
      <c r="T102" s="1578"/>
      <c r="U102" s="1578"/>
      <c r="V102" s="1578"/>
      <c r="W102" s="1578"/>
      <c r="X102" s="1578"/>
      <c r="Y102" s="1578"/>
      <c r="Z102" s="1579"/>
      <c r="AA102" s="1776" t="s">
        <v>530</v>
      </c>
      <c r="AB102" s="1777"/>
      <c r="AC102" s="1777"/>
      <c r="AD102" s="1777"/>
      <c r="AE102" s="1777"/>
      <c r="AF102" s="1777"/>
      <c r="AG102" s="1777"/>
      <c r="AH102" s="1778"/>
      <c r="AI102" s="312"/>
      <c r="AJ102" s="313"/>
    </row>
    <row r="103" spans="1:36" ht="15.75" thickBot="1" x14ac:dyDescent="0.3">
      <c r="A103" s="314"/>
      <c r="B103" s="1783"/>
      <c r="C103" s="1784"/>
      <c r="D103" s="1784"/>
      <c r="E103" s="1784"/>
      <c r="F103" s="1784"/>
      <c r="G103" s="1784"/>
      <c r="H103" s="1784"/>
      <c r="I103" s="1784"/>
      <c r="J103" s="1785"/>
      <c r="K103" s="1783"/>
      <c r="L103" s="1784"/>
      <c r="M103" s="1784"/>
      <c r="N103" s="1784"/>
      <c r="O103" s="1784"/>
      <c r="P103" s="1784"/>
      <c r="Q103" s="1784"/>
      <c r="R103" s="1785"/>
      <c r="S103" s="1783"/>
      <c r="T103" s="1784"/>
      <c r="U103" s="1784"/>
      <c r="V103" s="1784"/>
      <c r="W103" s="1784"/>
      <c r="X103" s="1784"/>
      <c r="Y103" s="1784"/>
      <c r="Z103" s="1785"/>
      <c r="AA103" s="1779"/>
      <c r="AB103" s="1780"/>
      <c r="AC103" s="1780"/>
      <c r="AD103" s="1780"/>
      <c r="AE103" s="1780"/>
      <c r="AF103" s="1780"/>
      <c r="AG103" s="1780"/>
      <c r="AH103" s="1781"/>
      <c r="AI103" s="312"/>
      <c r="AJ103" s="313"/>
    </row>
    <row r="104" spans="1:36" x14ac:dyDescent="0.25">
      <c r="A104" s="314"/>
      <c r="B104" s="1786">
        <v>0</v>
      </c>
      <c r="C104" s="1787"/>
      <c r="D104" s="1787"/>
      <c r="E104" s="1787"/>
      <c r="F104" s="1787"/>
      <c r="G104" s="1787"/>
      <c r="H104" s="1787"/>
      <c r="I104" s="1787"/>
      <c r="J104" s="1788"/>
      <c r="K104" s="1782">
        <f>I98</f>
        <v>8</v>
      </c>
      <c r="L104" s="1554"/>
      <c r="M104" s="1554"/>
      <c r="N104" s="1554"/>
      <c r="O104" s="1554"/>
      <c r="P104" s="1554"/>
      <c r="Q104" s="1554"/>
      <c r="R104" s="1555"/>
      <c r="S104" s="1782">
        <v>220</v>
      </c>
      <c r="T104" s="1554"/>
      <c r="U104" s="1554"/>
      <c r="V104" s="1554"/>
      <c r="W104" s="1554"/>
      <c r="X104" s="1554"/>
      <c r="Y104" s="1554"/>
      <c r="Z104" s="1555"/>
      <c r="AA104" s="1782">
        <f>D100</f>
        <v>24</v>
      </c>
      <c r="AB104" s="1554"/>
      <c r="AC104" s="1554"/>
      <c r="AD104" s="1554"/>
      <c r="AE104" s="1554"/>
      <c r="AF104" s="1554"/>
      <c r="AG104" s="1554"/>
      <c r="AH104" s="1555"/>
      <c r="AI104" s="312"/>
      <c r="AJ104" s="313"/>
    </row>
    <row r="105" spans="1:36" ht="15.75" thickBot="1" x14ac:dyDescent="0.3">
      <c r="A105" s="314"/>
      <c r="B105" s="1789"/>
      <c r="C105" s="1790"/>
      <c r="D105" s="1790"/>
      <c r="E105" s="1790"/>
      <c r="F105" s="1790"/>
      <c r="G105" s="1790"/>
      <c r="H105" s="1790"/>
      <c r="I105" s="1790"/>
      <c r="J105" s="1791"/>
      <c r="K105" s="1556"/>
      <c r="L105" s="1557"/>
      <c r="M105" s="1557"/>
      <c r="N105" s="1557"/>
      <c r="O105" s="1557"/>
      <c r="P105" s="1557"/>
      <c r="Q105" s="1557"/>
      <c r="R105" s="1558"/>
      <c r="S105" s="1556"/>
      <c r="T105" s="1557"/>
      <c r="U105" s="1557"/>
      <c r="V105" s="1557"/>
      <c r="W105" s="1557"/>
      <c r="X105" s="1557"/>
      <c r="Y105" s="1557"/>
      <c r="Z105" s="1558"/>
      <c r="AA105" s="1556"/>
      <c r="AB105" s="1557"/>
      <c r="AC105" s="1557"/>
      <c r="AD105" s="1557"/>
      <c r="AE105" s="1557"/>
      <c r="AF105" s="1557"/>
      <c r="AG105" s="1557"/>
      <c r="AH105" s="1558"/>
      <c r="AI105" s="312"/>
      <c r="AJ105" s="313"/>
    </row>
    <row r="106" spans="1:36" x14ac:dyDescent="0.25">
      <c r="A106" s="314"/>
      <c r="B106" s="312"/>
      <c r="C106" s="312"/>
      <c r="D106" s="312"/>
      <c r="E106" s="312"/>
      <c r="F106" s="312"/>
      <c r="G106" s="312"/>
      <c r="H106" s="312"/>
      <c r="I106" s="312"/>
      <c r="J106" s="312"/>
      <c r="K106" s="312"/>
      <c r="L106" s="312"/>
      <c r="M106" s="312"/>
      <c r="N106" s="312"/>
      <c r="O106" s="312"/>
      <c r="P106" s="312"/>
      <c r="Q106" s="312"/>
      <c r="R106" s="312"/>
      <c r="S106" s="312"/>
      <c r="T106" s="312"/>
      <c r="U106" s="312"/>
      <c r="V106" s="312"/>
      <c r="W106" s="312"/>
      <c r="X106" s="312"/>
      <c r="Y106" s="312"/>
      <c r="Z106" s="312"/>
      <c r="AA106" s="312"/>
      <c r="AB106" s="312"/>
      <c r="AC106" s="312"/>
      <c r="AD106" s="312"/>
      <c r="AE106" s="312"/>
      <c r="AF106" s="312"/>
      <c r="AG106" s="312"/>
      <c r="AH106" s="312"/>
      <c r="AI106" s="312"/>
      <c r="AJ106" s="313"/>
    </row>
    <row r="107" spans="1:36" ht="15" customHeight="1" x14ac:dyDescent="0.25">
      <c r="A107" s="1768" t="s">
        <v>531</v>
      </c>
      <c r="B107" s="1769"/>
      <c r="C107" s="1769"/>
      <c r="D107" s="1769"/>
      <c r="E107" s="1769"/>
      <c r="F107" s="1769"/>
      <c r="G107" s="1769"/>
      <c r="H107" s="1769"/>
      <c r="I107" s="1769"/>
      <c r="J107" s="1769"/>
      <c r="K107" s="1769"/>
      <c r="L107" s="1769"/>
      <c r="M107" s="1769"/>
      <c r="N107" s="1769"/>
      <c r="O107" s="1769"/>
      <c r="P107" s="1769"/>
      <c r="Q107" s="1769"/>
      <c r="R107" s="1769"/>
      <c r="S107" s="1769"/>
      <c r="T107" s="1769"/>
      <c r="U107" s="1769"/>
      <c r="V107" s="1769"/>
      <c r="W107" s="1769"/>
      <c r="X107" s="312"/>
      <c r="Y107" s="312"/>
      <c r="Z107" s="312"/>
      <c r="AA107" s="312"/>
      <c r="AB107" s="312"/>
      <c r="AC107" s="312"/>
      <c r="AD107" s="312"/>
      <c r="AE107" s="312"/>
      <c r="AF107" s="312"/>
      <c r="AG107" s="312"/>
      <c r="AH107" s="312"/>
      <c r="AI107" s="312"/>
      <c r="AJ107" s="313"/>
    </row>
    <row r="108" spans="1:36" x14ac:dyDescent="0.25">
      <c r="A108" s="314"/>
      <c r="B108" s="312"/>
      <c r="C108" s="312"/>
      <c r="D108" s="312"/>
      <c r="E108" s="312"/>
      <c r="F108" s="312"/>
      <c r="G108" s="312"/>
      <c r="H108" s="312"/>
      <c r="I108" s="312"/>
      <c r="J108" s="312"/>
      <c r="K108" s="312"/>
      <c r="L108" s="312"/>
      <c r="M108" s="312"/>
      <c r="N108" s="312"/>
      <c r="O108" s="312"/>
      <c r="P108" s="312"/>
      <c r="Q108" s="312"/>
      <c r="R108" s="312"/>
      <c r="S108" s="312"/>
      <c r="T108" s="312"/>
      <c r="U108" s="312"/>
      <c r="V108" s="312"/>
      <c r="W108" s="312"/>
      <c r="X108" s="312"/>
      <c r="Y108" s="312"/>
      <c r="Z108" s="312"/>
      <c r="AA108" s="312"/>
      <c r="AB108" s="312"/>
      <c r="AC108" s="312"/>
      <c r="AD108" s="312"/>
      <c r="AE108" s="312"/>
      <c r="AF108" s="312"/>
      <c r="AG108" s="312"/>
      <c r="AH108" s="312"/>
      <c r="AI108" s="312"/>
      <c r="AJ108" s="313"/>
    </row>
    <row r="109" spans="1:36" x14ac:dyDescent="0.25">
      <c r="A109" s="314"/>
      <c r="B109" s="1770" t="s">
        <v>555</v>
      </c>
      <c r="C109" s="1770"/>
      <c r="D109" s="312" t="s">
        <v>556</v>
      </c>
      <c r="E109" s="312" t="s">
        <v>523</v>
      </c>
      <c r="F109" s="1770">
        <v>2</v>
      </c>
      <c r="G109" s="1770"/>
      <c r="H109" s="312" t="s">
        <v>169</v>
      </c>
      <c r="I109" s="312" t="s">
        <v>557</v>
      </c>
      <c r="J109" s="312" t="s">
        <v>169</v>
      </c>
      <c r="K109" s="312" t="s">
        <v>558</v>
      </c>
      <c r="L109" s="312" t="s">
        <v>525</v>
      </c>
      <c r="M109" s="312" t="s">
        <v>522</v>
      </c>
      <c r="N109" s="312" t="s">
        <v>523</v>
      </c>
      <c r="O109" s="312" t="s">
        <v>559</v>
      </c>
      <c r="P109" s="312" t="s">
        <v>169</v>
      </c>
      <c r="Q109" s="312" t="s">
        <v>560</v>
      </c>
      <c r="R109" s="312" t="s">
        <v>169</v>
      </c>
      <c r="S109" s="1770" t="s">
        <v>561</v>
      </c>
      <c r="T109" s="1770"/>
      <c r="U109" s="312" t="s">
        <v>525</v>
      </c>
      <c r="V109" s="312"/>
      <c r="W109" s="312" t="s">
        <v>540</v>
      </c>
      <c r="X109" s="312"/>
      <c r="Y109" s="312"/>
      <c r="Z109" s="312"/>
      <c r="AA109" s="312"/>
      <c r="AB109" s="312"/>
      <c r="AC109" s="312"/>
      <c r="AD109" s="312"/>
      <c r="AE109" s="312"/>
      <c r="AF109" s="312"/>
      <c r="AG109" s="312"/>
      <c r="AH109" s="312"/>
      <c r="AI109" s="312"/>
      <c r="AJ109" s="313"/>
    </row>
    <row r="110" spans="1:36" x14ac:dyDescent="0.25">
      <c r="A110" s="316"/>
      <c r="B110" s="148"/>
      <c r="C110" s="148"/>
      <c r="D110" s="148"/>
      <c r="E110" s="148"/>
      <c r="F110" s="148"/>
      <c r="G110" s="148"/>
      <c r="H110" s="148"/>
      <c r="I110" s="148"/>
      <c r="J110" s="148"/>
      <c r="K110" s="148"/>
      <c r="L110" s="148"/>
      <c r="M110" s="148"/>
      <c r="N110" s="148"/>
      <c r="O110" s="148"/>
      <c r="P110" s="148"/>
      <c r="Q110" s="148"/>
      <c r="R110" s="148"/>
      <c r="S110" s="148"/>
      <c r="T110" s="148"/>
      <c r="U110" s="148"/>
      <c r="V110" s="91"/>
      <c r="W110" s="91"/>
      <c r="X110" s="91"/>
      <c r="Y110" s="91"/>
      <c r="Z110" s="91"/>
      <c r="AA110" s="91"/>
      <c r="AB110" s="91"/>
      <c r="AC110" s="91"/>
      <c r="AD110" s="91"/>
      <c r="AE110" s="91"/>
      <c r="AF110" s="91"/>
      <c r="AG110" s="91"/>
      <c r="AH110" s="91"/>
      <c r="AI110" s="91"/>
      <c r="AJ110" s="93"/>
    </row>
    <row r="111" spans="1:36" x14ac:dyDescent="0.25">
      <c r="A111" s="316"/>
      <c r="B111" s="312" t="s">
        <v>533</v>
      </c>
      <c r="C111" s="148"/>
      <c r="D111" s="148"/>
      <c r="E111" s="148"/>
      <c r="F111" s="148"/>
      <c r="G111" s="148"/>
      <c r="H111" s="148"/>
      <c r="I111" s="148"/>
      <c r="J111" s="148"/>
      <c r="K111" s="148"/>
      <c r="L111" s="312"/>
      <c r="M111" s="148"/>
      <c r="N111" s="148"/>
      <c r="O111" s="148"/>
      <c r="P111" s="148"/>
      <c r="Q111" s="148"/>
      <c r="R111" s="148"/>
      <c r="S111" s="148"/>
      <c r="T111" s="148"/>
      <c r="U111" s="148"/>
      <c r="V111" s="148"/>
      <c r="W111" s="312"/>
      <c r="X111" s="148"/>
      <c r="Y111" s="148"/>
      <c r="Z111" s="148"/>
      <c r="AA111" s="148"/>
      <c r="AB111" s="148"/>
      <c r="AC111" s="148"/>
      <c r="AD111" s="148"/>
      <c r="AE111" s="148"/>
      <c r="AF111" s="148"/>
      <c r="AG111" s="148"/>
      <c r="AH111" s="148"/>
      <c r="AI111" s="148"/>
      <c r="AJ111" s="147"/>
    </row>
    <row r="112" spans="1:36" x14ac:dyDescent="0.25">
      <c r="A112" s="314"/>
      <c r="B112" s="312"/>
      <c r="C112" s="312"/>
      <c r="D112" s="312"/>
      <c r="E112" s="312" t="s">
        <v>534</v>
      </c>
      <c r="F112" s="312"/>
      <c r="G112" s="312"/>
      <c r="H112" s="312"/>
      <c r="I112" s="312"/>
      <c r="J112" s="312"/>
      <c r="K112" s="312"/>
      <c r="L112" s="312"/>
      <c r="M112" s="312"/>
      <c r="N112" s="312"/>
      <c r="O112" s="312"/>
      <c r="P112" s="312"/>
      <c r="Q112" s="312"/>
      <c r="R112" s="312"/>
      <c r="S112" s="312"/>
      <c r="T112" s="312"/>
      <c r="U112" s="312"/>
      <c r="V112" s="312"/>
      <c r="W112" s="312"/>
      <c r="X112" s="312"/>
      <c r="Y112" s="312"/>
      <c r="Z112" s="312"/>
      <c r="AA112" s="312"/>
      <c r="AB112" s="312"/>
      <c r="AC112" s="312"/>
      <c r="AD112" s="312"/>
      <c r="AE112" s="312"/>
      <c r="AF112" s="312"/>
      <c r="AG112" s="312"/>
      <c r="AH112" s="312"/>
      <c r="AI112" s="312"/>
      <c r="AJ112" s="313"/>
    </row>
    <row r="113" spans="1:39" x14ac:dyDescent="0.25">
      <c r="A113" s="314"/>
      <c r="B113" s="312"/>
      <c r="C113" s="312"/>
      <c r="D113" s="312"/>
      <c r="E113" s="312" t="s">
        <v>536</v>
      </c>
      <c r="F113" s="312"/>
      <c r="G113" s="312"/>
      <c r="H113" s="312"/>
      <c r="I113" s="312"/>
      <c r="J113" s="312"/>
      <c r="K113" s="312"/>
      <c r="L113" s="312"/>
      <c r="M113" s="312"/>
      <c r="N113" s="312"/>
      <c r="O113" s="312"/>
      <c r="P113" s="312"/>
      <c r="Q113" s="312"/>
      <c r="R113" s="312"/>
      <c r="S113" s="312"/>
      <c r="T113" s="312"/>
      <c r="U113" s="312"/>
      <c r="V113" s="312"/>
      <c r="W113" s="312"/>
      <c r="X113" s="312"/>
      <c r="Y113" s="312"/>
      <c r="Z113" s="312"/>
      <c r="AA113" s="312"/>
      <c r="AB113" s="312"/>
      <c r="AC113" s="312"/>
      <c r="AD113" s="312"/>
      <c r="AE113" s="312"/>
      <c r="AF113" s="312"/>
      <c r="AG113" s="312"/>
      <c r="AH113" s="312"/>
      <c r="AI113" s="312"/>
      <c r="AJ113" s="313"/>
    </row>
    <row r="114" spans="1:39" x14ac:dyDescent="0.25">
      <c r="A114" s="314"/>
      <c r="B114" s="312"/>
      <c r="C114" s="312"/>
      <c r="D114" s="312"/>
      <c r="E114" s="312" t="s">
        <v>535</v>
      </c>
      <c r="F114" s="312"/>
      <c r="G114" s="312"/>
      <c r="H114" s="312"/>
      <c r="I114" s="312"/>
      <c r="J114" s="312"/>
      <c r="K114" s="312"/>
      <c r="L114" s="312"/>
      <c r="M114" s="312"/>
      <c r="N114" s="312"/>
      <c r="O114" s="312"/>
      <c r="P114" s="312"/>
      <c r="Q114" s="312"/>
      <c r="R114" s="312"/>
      <c r="S114" s="312"/>
      <c r="T114" s="312"/>
      <c r="U114" s="312"/>
      <c r="V114" s="312"/>
      <c r="W114" s="312"/>
      <c r="X114" s="312"/>
      <c r="Y114" s="312"/>
      <c r="Z114" s="312"/>
      <c r="AA114" s="312"/>
      <c r="AB114" s="312"/>
      <c r="AC114" s="312"/>
      <c r="AD114" s="312"/>
      <c r="AE114" s="312"/>
      <c r="AF114" s="312"/>
      <c r="AG114" s="312"/>
      <c r="AH114" s="312"/>
      <c r="AI114" s="312"/>
      <c r="AJ114" s="313"/>
      <c r="AK114" s="312"/>
    </row>
    <row r="115" spans="1:39" x14ac:dyDescent="0.25">
      <c r="A115" s="314"/>
      <c r="B115" s="312"/>
      <c r="C115" s="312"/>
      <c r="D115" s="312"/>
      <c r="E115" s="312" t="s">
        <v>537</v>
      </c>
      <c r="F115" s="312"/>
      <c r="G115" s="312"/>
      <c r="H115" s="312"/>
      <c r="I115" s="312"/>
      <c r="J115" s="312"/>
      <c r="K115" s="312"/>
      <c r="L115" s="312"/>
      <c r="M115" s="312"/>
      <c r="N115" s="312"/>
      <c r="O115" s="312"/>
      <c r="P115" s="312"/>
      <c r="Q115" s="312"/>
      <c r="R115" s="312"/>
      <c r="S115" s="312"/>
      <c r="T115" s="312"/>
      <c r="U115" s="312"/>
      <c r="V115" s="312"/>
      <c r="W115" s="312"/>
      <c r="X115" s="312"/>
      <c r="Y115" s="312"/>
      <c r="Z115" s="312"/>
      <c r="AA115" s="312"/>
      <c r="AB115" s="312"/>
      <c r="AC115" s="312"/>
      <c r="AD115" s="312"/>
      <c r="AE115" s="312"/>
      <c r="AF115" s="312"/>
      <c r="AG115" s="312"/>
      <c r="AH115" s="312"/>
      <c r="AI115" s="312"/>
      <c r="AJ115" s="313"/>
      <c r="AK115" s="312"/>
    </row>
    <row r="116" spans="1:39" x14ac:dyDescent="0.25">
      <c r="A116" s="314"/>
      <c r="B116" s="312"/>
      <c r="C116" s="312"/>
      <c r="D116" s="312"/>
      <c r="E116" s="312" t="s">
        <v>538</v>
      </c>
      <c r="F116" s="312"/>
      <c r="G116" s="312"/>
      <c r="H116" s="312"/>
      <c r="I116" s="312"/>
      <c r="J116" s="312"/>
      <c r="K116" s="312"/>
      <c r="L116" s="312"/>
      <c r="M116" s="312"/>
      <c r="N116" s="312"/>
      <c r="O116" s="312"/>
      <c r="P116" s="312"/>
      <c r="Q116" s="312"/>
      <c r="R116" s="312"/>
      <c r="S116" s="312"/>
      <c r="T116" s="312"/>
      <c r="U116" s="312"/>
      <c r="V116" s="312"/>
      <c r="W116" s="312"/>
      <c r="X116" s="312"/>
      <c r="Y116" s="312"/>
      <c r="Z116" s="312"/>
      <c r="AA116" s="312"/>
      <c r="AB116" s="312"/>
      <c r="AC116" s="312"/>
      <c r="AD116" s="312"/>
      <c r="AE116" s="312"/>
      <c r="AF116" s="312"/>
      <c r="AG116" s="312"/>
      <c r="AH116" s="312"/>
      <c r="AI116" s="312"/>
      <c r="AJ116" s="313"/>
      <c r="AK116" s="312"/>
    </row>
    <row r="117" spans="1:39" x14ac:dyDescent="0.25">
      <c r="A117" s="314"/>
      <c r="B117" s="312"/>
      <c r="C117" s="312"/>
      <c r="D117" s="312"/>
      <c r="E117" s="312" t="s">
        <v>562</v>
      </c>
      <c r="F117" s="312"/>
      <c r="G117" s="312"/>
      <c r="H117" s="312"/>
      <c r="I117" s="312"/>
      <c r="J117" s="312"/>
      <c r="K117" s="312"/>
      <c r="L117" s="312"/>
      <c r="M117" s="312"/>
      <c r="N117" s="312"/>
      <c r="O117" s="312"/>
      <c r="P117" s="312"/>
      <c r="Q117" s="312"/>
      <c r="R117" s="312"/>
      <c r="S117" s="312"/>
      <c r="T117" s="312"/>
      <c r="U117" s="312"/>
      <c r="V117" s="312"/>
      <c r="W117" s="312"/>
      <c r="X117" s="312"/>
      <c r="Y117" s="312"/>
      <c r="Z117" s="312"/>
      <c r="AA117" s="312"/>
      <c r="AB117" s="312"/>
      <c r="AC117" s="312"/>
      <c r="AD117" s="312"/>
      <c r="AE117" s="312"/>
      <c r="AF117" s="312"/>
      <c r="AG117" s="312"/>
      <c r="AH117" s="312"/>
      <c r="AI117" s="312"/>
      <c r="AJ117" s="313"/>
      <c r="AM117" s="311"/>
    </row>
    <row r="118" spans="1:39" x14ac:dyDescent="0.25">
      <c r="A118" s="314"/>
      <c r="B118" t="s">
        <v>532</v>
      </c>
      <c r="C118" s="312"/>
      <c r="D118" s="312"/>
      <c r="F118" s="312"/>
      <c r="G118" s="312"/>
      <c r="H118" s="312"/>
      <c r="I118" s="312"/>
      <c r="J118" s="312"/>
      <c r="K118" s="312"/>
      <c r="L118" s="312"/>
      <c r="M118" s="312"/>
      <c r="N118" s="312"/>
      <c r="O118" s="312"/>
      <c r="P118" s="312"/>
      <c r="Q118" s="312"/>
      <c r="S118" s="312"/>
      <c r="T118" s="312"/>
      <c r="U118" s="312"/>
      <c r="V118" s="312"/>
      <c r="W118" s="312"/>
      <c r="X118" s="312"/>
      <c r="Y118" s="312"/>
      <c r="Z118" s="312"/>
      <c r="AA118" s="312"/>
      <c r="AB118" s="312"/>
      <c r="AC118" s="312"/>
      <c r="AD118" s="312"/>
      <c r="AE118" s="312"/>
      <c r="AF118" s="312"/>
      <c r="AG118" s="312"/>
      <c r="AH118" s="312"/>
      <c r="AI118" s="312"/>
      <c r="AJ118" s="313"/>
      <c r="AL118" s="307"/>
    </row>
    <row r="119" spans="1:39" x14ac:dyDescent="0.25">
      <c r="A119" s="314"/>
      <c r="B119" s="312"/>
      <c r="C119" s="312"/>
      <c r="D119" s="312"/>
      <c r="E119" s="312"/>
      <c r="F119" s="312"/>
      <c r="G119" s="312"/>
      <c r="H119" s="312"/>
      <c r="I119" s="312"/>
      <c r="J119" s="312"/>
      <c r="K119" s="312"/>
      <c r="L119" s="312"/>
      <c r="M119" s="312"/>
      <c r="N119" s="312"/>
      <c r="O119" s="312"/>
      <c r="P119" s="312"/>
      <c r="Q119" s="312"/>
      <c r="R119" s="312"/>
      <c r="S119" s="312"/>
      <c r="T119" s="312"/>
      <c r="U119" s="312"/>
      <c r="V119" s="312"/>
      <c r="W119" s="312"/>
      <c r="X119" s="312"/>
      <c r="Y119" s="312"/>
      <c r="Z119" s="312"/>
      <c r="AA119" s="312"/>
      <c r="AB119" s="312"/>
      <c r="AC119" s="312"/>
      <c r="AD119" s="312"/>
      <c r="AE119" s="312"/>
      <c r="AF119" s="312"/>
      <c r="AG119" s="312"/>
      <c r="AH119" s="312"/>
      <c r="AI119" s="312"/>
      <c r="AJ119" s="313"/>
    </row>
    <row r="120" spans="1:39" x14ac:dyDescent="0.25">
      <c r="A120" s="314"/>
      <c r="B120" s="312" t="s">
        <v>539</v>
      </c>
      <c r="C120" s="312"/>
      <c r="D120" s="1770">
        <v>2</v>
      </c>
      <c r="E120" s="1770"/>
      <c r="F120" s="312" t="s">
        <v>169</v>
      </c>
      <c r="G120" s="1770">
        <f>T126</f>
        <v>25</v>
      </c>
      <c r="H120" s="1770"/>
      <c r="I120" s="312" t="s">
        <v>169</v>
      </c>
      <c r="J120" s="1770">
        <f>M126</f>
        <v>6.8181818181818183</v>
      </c>
      <c r="K120" s="1770"/>
      <c r="L120" s="312" t="s">
        <v>525</v>
      </c>
      <c r="M120" s="312"/>
      <c r="N120" s="312" t="s">
        <v>523</v>
      </c>
      <c r="O120" s="1770">
        <f>W126</f>
        <v>2.5</v>
      </c>
      <c r="P120" s="1770"/>
      <c r="Q120" s="312" t="s">
        <v>169</v>
      </c>
      <c r="R120" s="1770">
        <v>58</v>
      </c>
      <c r="S120" s="1770"/>
      <c r="T120" s="312" t="s">
        <v>169</v>
      </c>
      <c r="U120" s="1770">
        <v>0.8</v>
      </c>
      <c r="V120" s="1770"/>
      <c r="W120" s="312" t="s">
        <v>525</v>
      </c>
      <c r="X120" s="312"/>
      <c r="Y120" s="312"/>
      <c r="Z120" s="312"/>
      <c r="AA120" s="312"/>
      <c r="AB120" s="312"/>
      <c r="AC120" s="312"/>
      <c r="AD120" s="312"/>
      <c r="AE120" s="312"/>
      <c r="AF120" s="312"/>
      <c r="AG120" s="312"/>
      <c r="AH120" s="312"/>
      <c r="AI120" s="312"/>
      <c r="AJ120" s="313"/>
    </row>
    <row r="121" spans="1:39" x14ac:dyDescent="0.25">
      <c r="A121" s="314"/>
      <c r="B121" s="312"/>
      <c r="C121" s="312"/>
      <c r="D121" s="312"/>
      <c r="E121" s="312"/>
      <c r="F121" s="312"/>
      <c r="G121" s="312"/>
      <c r="H121" s="312"/>
      <c r="I121" s="312"/>
      <c r="J121" s="312"/>
      <c r="K121" s="312"/>
      <c r="L121" s="312"/>
      <c r="M121" s="312"/>
      <c r="N121" s="312"/>
      <c r="O121" s="312"/>
      <c r="P121" s="312"/>
      <c r="Q121" s="312"/>
      <c r="R121" s="312"/>
      <c r="S121" s="312"/>
      <c r="T121" s="312"/>
      <c r="U121" s="312"/>
      <c r="V121" s="312"/>
      <c r="W121" s="312"/>
      <c r="X121" s="312"/>
      <c r="Y121" s="312"/>
      <c r="Z121" s="312"/>
      <c r="AA121" s="312"/>
      <c r="AB121" s="312"/>
      <c r="AC121" s="312"/>
      <c r="AD121" s="312"/>
      <c r="AE121" s="312"/>
      <c r="AF121" s="312"/>
      <c r="AG121" s="312"/>
      <c r="AH121" s="312"/>
      <c r="AI121" s="312"/>
      <c r="AJ121" s="313"/>
    </row>
    <row r="122" spans="1:39" x14ac:dyDescent="0.25">
      <c r="A122" s="314"/>
      <c r="B122" s="312" t="s">
        <v>539</v>
      </c>
      <c r="C122" s="312"/>
      <c r="D122" s="1770">
        <f>(D120*G120*J120)/(O120*R120*U120)</f>
        <v>2.938871473354232</v>
      </c>
      <c r="E122" s="1770"/>
      <c r="F122" s="1770"/>
      <c r="G122" s="312" t="s">
        <v>541</v>
      </c>
      <c r="H122" s="312"/>
      <c r="I122" s="312"/>
      <c r="J122" s="312"/>
      <c r="K122" s="312"/>
      <c r="L122" s="312"/>
      <c r="M122" s="312"/>
      <c r="N122" s="312"/>
      <c r="O122" s="312"/>
      <c r="P122" s="312"/>
      <c r="Q122" s="312"/>
      <c r="R122" s="312"/>
      <c r="S122" s="312"/>
      <c r="T122" s="312"/>
      <c r="U122" s="312"/>
      <c r="V122" s="312"/>
      <c r="W122" s="312"/>
      <c r="X122" s="312"/>
      <c r="Y122" s="312"/>
      <c r="Z122" s="312"/>
      <c r="AA122" s="312"/>
      <c r="AB122" s="312"/>
      <c r="AC122" s="312"/>
      <c r="AD122" s="312"/>
      <c r="AE122" s="312"/>
      <c r="AF122" s="312"/>
      <c r="AG122" s="312"/>
      <c r="AH122" s="312"/>
      <c r="AI122" s="312"/>
      <c r="AJ122" s="313"/>
    </row>
    <row r="123" spans="1:39" ht="15.75" thickBot="1" x14ac:dyDescent="0.3">
      <c r="A123" s="314"/>
      <c r="B123" s="312"/>
      <c r="C123" s="312"/>
      <c r="D123" s="312"/>
      <c r="E123" s="312"/>
      <c r="F123" s="312"/>
      <c r="G123" s="312"/>
      <c r="H123" s="312"/>
      <c r="I123" s="312"/>
      <c r="J123" s="312"/>
      <c r="K123" s="312"/>
      <c r="L123" s="312"/>
      <c r="M123" s="312"/>
      <c r="N123" s="312"/>
      <c r="O123" s="312"/>
      <c r="P123" s="312"/>
      <c r="Q123" s="312"/>
      <c r="R123" s="312"/>
      <c r="S123" s="312"/>
      <c r="T123" s="312"/>
      <c r="U123" s="312"/>
      <c r="V123" s="312"/>
      <c r="W123" s="312"/>
      <c r="X123" s="312"/>
      <c r="Y123" s="312"/>
      <c r="Z123" s="312"/>
      <c r="AA123" s="312"/>
      <c r="AB123" s="312"/>
      <c r="AC123" s="312"/>
      <c r="AD123" s="312"/>
      <c r="AE123" s="312"/>
      <c r="AF123" s="312"/>
      <c r="AG123" s="312"/>
      <c r="AH123" s="312"/>
      <c r="AI123" s="312"/>
      <c r="AJ123" s="313"/>
    </row>
    <row r="124" spans="1:39" ht="15" customHeight="1" thickBot="1" x14ac:dyDescent="0.3">
      <c r="A124" s="314"/>
      <c r="B124" s="1738" t="s">
        <v>548</v>
      </c>
      <c r="C124" s="1739"/>
      <c r="D124" s="1739"/>
      <c r="E124" s="1739"/>
      <c r="F124" s="1739"/>
      <c r="G124" s="1740"/>
      <c r="H124" s="1738" t="s">
        <v>547</v>
      </c>
      <c r="I124" s="1739"/>
      <c r="J124" s="1739"/>
      <c r="K124" s="1739"/>
      <c r="L124" s="1740"/>
      <c r="M124" s="1738" t="s">
        <v>553</v>
      </c>
      <c r="N124" s="1739"/>
      <c r="O124" s="1739"/>
      <c r="P124" s="1740"/>
      <c r="Q124" s="1732" t="s">
        <v>529</v>
      </c>
      <c r="R124" s="1733"/>
      <c r="S124" s="1734"/>
      <c r="T124" s="1738" t="s">
        <v>551</v>
      </c>
      <c r="U124" s="1739"/>
      <c r="V124" s="1740"/>
      <c r="W124" s="1738" t="s">
        <v>545</v>
      </c>
      <c r="X124" s="1739"/>
      <c r="Y124" s="1739"/>
      <c r="Z124" s="1740"/>
      <c r="AA124" s="1744" t="s">
        <v>543</v>
      </c>
      <c r="AB124" s="1745"/>
      <c r="AC124" s="1745"/>
      <c r="AD124" s="1745"/>
      <c r="AE124" s="1745"/>
      <c r="AF124" s="1746"/>
      <c r="AG124" s="1738" t="s">
        <v>542</v>
      </c>
      <c r="AH124" s="1739"/>
      <c r="AI124" s="1740"/>
      <c r="AJ124" s="313"/>
    </row>
    <row r="125" spans="1:39" ht="15.75" thickBot="1" x14ac:dyDescent="0.3">
      <c r="A125" s="314"/>
      <c r="B125" s="1741"/>
      <c r="C125" s="1742"/>
      <c r="D125" s="1742"/>
      <c r="E125" s="1742"/>
      <c r="F125" s="1742"/>
      <c r="G125" s="1743"/>
      <c r="H125" s="1741"/>
      <c r="I125" s="1742"/>
      <c r="J125" s="1742"/>
      <c r="K125" s="1742"/>
      <c r="L125" s="1743"/>
      <c r="M125" s="1741"/>
      <c r="N125" s="1742"/>
      <c r="O125" s="1742"/>
      <c r="P125" s="1743"/>
      <c r="Q125" s="1735"/>
      <c r="R125" s="1736"/>
      <c r="S125" s="1737"/>
      <c r="T125" s="1756"/>
      <c r="U125" s="1757"/>
      <c r="V125" s="1758"/>
      <c r="W125" s="1741"/>
      <c r="X125" s="1742"/>
      <c r="Y125" s="1742"/>
      <c r="Z125" s="1743"/>
      <c r="AA125" s="1750" t="s">
        <v>544</v>
      </c>
      <c r="AB125" s="1751"/>
      <c r="AC125" s="1752"/>
      <c r="AD125" s="1747" t="s">
        <v>232</v>
      </c>
      <c r="AE125" s="1748"/>
      <c r="AF125" s="1749"/>
      <c r="AG125" s="1741"/>
      <c r="AH125" s="1742"/>
      <c r="AI125" s="1743"/>
      <c r="AJ125" s="313"/>
    </row>
    <row r="126" spans="1:39" x14ac:dyDescent="0.25">
      <c r="A126" s="314"/>
      <c r="B126" s="1759">
        <v>2</v>
      </c>
      <c r="C126" s="1760"/>
      <c r="D126" s="1760"/>
      <c r="E126" s="1760"/>
      <c r="F126" s="1760"/>
      <c r="G126" s="1761"/>
      <c r="H126" s="1759">
        <v>1500</v>
      </c>
      <c r="I126" s="1760"/>
      <c r="J126" s="1760"/>
      <c r="K126" s="1733" t="s">
        <v>549</v>
      </c>
      <c r="L126" s="1734"/>
      <c r="M126" s="1766">
        <f>(H126/Q126)</f>
        <v>6.8181818181818183</v>
      </c>
      <c r="N126" s="1767"/>
      <c r="O126" s="1767"/>
      <c r="P126" s="1734" t="s">
        <v>526</v>
      </c>
      <c r="Q126" s="1732">
        <v>220</v>
      </c>
      <c r="R126" s="1733"/>
      <c r="S126" s="1734" t="s">
        <v>552</v>
      </c>
      <c r="T126" s="1759">
        <v>25</v>
      </c>
      <c r="U126" s="1760"/>
      <c r="V126" s="1740" t="s">
        <v>550</v>
      </c>
      <c r="W126" s="1227">
        <v>2.5</v>
      </c>
      <c r="X126" s="1753"/>
      <c r="Y126" s="1739" t="s">
        <v>546</v>
      </c>
      <c r="Z126" s="1740"/>
      <c r="AA126" s="1732">
        <f>D122</f>
        <v>2.938871473354232</v>
      </c>
      <c r="AB126" s="1733"/>
      <c r="AC126" s="1734"/>
      <c r="AD126" s="1732">
        <f>ROUNDUP((AA126*100)/Q126,2)</f>
        <v>1.34</v>
      </c>
      <c r="AE126" s="1733"/>
      <c r="AF126" s="1734"/>
      <c r="AG126" s="1732" t="str">
        <f>IF(AD126&lt;=5,"SI",IF(AD126&gt;5,"NO"))</f>
        <v>SI</v>
      </c>
      <c r="AH126" s="1733"/>
      <c r="AI126" s="1734"/>
      <c r="AJ126" s="313"/>
    </row>
    <row r="127" spans="1:39" ht="15.75" thickBot="1" x14ac:dyDescent="0.3">
      <c r="A127" s="314"/>
      <c r="B127" s="1762"/>
      <c r="C127" s="1763"/>
      <c r="D127" s="1763"/>
      <c r="E127" s="1763"/>
      <c r="F127" s="1763"/>
      <c r="G127" s="1764"/>
      <c r="H127" s="1762"/>
      <c r="I127" s="1763"/>
      <c r="J127" s="1763"/>
      <c r="K127" s="1736"/>
      <c r="L127" s="1737"/>
      <c r="M127" s="1735"/>
      <c r="N127" s="1736"/>
      <c r="O127" s="1736"/>
      <c r="P127" s="1737"/>
      <c r="Q127" s="1735"/>
      <c r="R127" s="1736"/>
      <c r="S127" s="1737"/>
      <c r="T127" s="1762"/>
      <c r="U127" s="1763"/>
      <c r="V127" s="1743"/>
      <c r="W127" s="1754"/>
      <c r="X127" s="1755"/>
      <c r="Y127" s="1742"/>
      <c r="Z127" s="1743"/>
      <c r="AA127" s="1735"/>
      <c r="AB127" s="1736"/>
      <c r="AC127" s="1737"/>
      <c r="AD127" s="1735"/>
      <c r="AE127" s="1736"/>
      <c r="AF127" s="1737"/>
      <c r="AG127" s="1735"/>
      <c r="AH127" s="1736"/>
      <c r="AI127" s="1737"/>
      <c r="AJ127" s="313"/>
    </row>
    <row r="128" spans="1:39" x14ac:dyDescent="0.25">
      <c r="A128" s="314"/>
      <c r="B128" s="368"/>
      <c r="C128" s="368"/>
      <c r="D128" s="368"/>
      <c r="E128" s="368"/>
      <c r="F128" s="368"/>
      <c r="G128" s="368"/>
      <c r="H128" s="368"/>
      <c r="I128" s="368"/>
      <c r="J128" s="368"/>
      <c r="K128" s="367"/>
      <c r="L128" s="367"/>
      <c r="M128" s="367"/>
      <c r="N128" s="367"/>
      <c r="O128" s="367"/>
      <c r="P128" s="367"/>
      <c r="Q128" s="367"/>
      <c r="R128" s="367"/>
      <c r="S128" s="367"/>
      <c r="T128" s="368"/>
      <c r="U128" s="368"/>
      <c r="V128" s="366"/>
      <c r="W128" s="369"/>
      <c r="X128" s="369"/>
      <c r="Y128" s="366"/>
      <c r="Z128" s="366"/>
      <c r="AA128" s="367"/>
      <c r="AB128" s="367"/>
      <c r="AC128" s="367"/>
      <c r="AD128" s="367"/>
      <c r="AE128" s="367"/>
      <c r="AF128" s="367"/>
      <c r="AG128" s="367"/>
      <c r="AH128" s="367"/>
      <c r="AI128" s="367"/>
      <c r="AJ128" s="313"/>
    </row>
    <row r="129" spans="1:40" ht="15" customHeight="1" x14ac:dyDescent="0.25">
      <c r="A129" s="1720" t="s">
        <v>502</v>
      </c>
      <c r="B129" s="1721"/>
      <c r="C129" s="1721"/>
      <c r="D129" s="1721"/>
      <c r="E129" s="1721"/>
      <c r="F129" s="1721"/>
      <c r="G129" s="1721"/>
      <c r="H129" s="1721"/>
      <c r="I129" s="1721"/>
      <c r="J129" s="1721"/>
      <c r="K129" s="1721"/>
      <c r="L129" s="1721"/>
      <c r="M129" s="1721"/>
      <c r="N129" s="1721"/>
      <c r="O129" s="1721"/>
      <c r="P129" s="1721"/>
      <c r="Q129" s="1721"/>
      <c r="R129" s="1721"/>
      <c r="S129" s="1721"/>
      <c r="T129" s="1721"/>
      <c r="U129" s="1721"/>
      <c r="V129" s="1721"/>
      <c r="W129" s="1721"/>
      <c r="X129" s="1721"/>
      <c r="Y129" s="1721"/>
      <c r="Z129" s="1721"/>
      <c r="AA129" s="1721"/>
      <c r="AB129" s="1721"/>
      <c r="AC129" s="1721"/>
      <c r="AD129" s="1721"/>
      <c r="AE129" s="1721"/>
      <c r="AF129" s="1721"/>
      <c r="AG129" s="1721"/>
      <c r="AH129" s="1721"/>
      <c r="AI129" s="1721"/>
      <c r="AJ129" s="1722"/>
      <c r="AM129" s="310"/>
      <c r="AN129" s="310"/>
    </row>
    <row r="130" spans="1:40" x14ac:dyDescent="0.25">
      <c r="A130" s="1720"/>
      <c r="B130" s="1721"/>
      <c r="C130" s="1721"/>
      <c r="D130" s="1721"/>
      <c r="E130" s="1721"/>
      <c r="F130" s="1721"/>
      <c r="G130" s="1721"/>
      <c r="H130" s="1721"/>
      <c r="I130" s="1721"/>
      <c r="J130" s="1721"/>
      <c r="K130" s="1721"/>
      <c r="L130" s="1721"/>
      <c r="M130" s="1721"/>
      <c r="N130" s="1721"/>
      <c r="O130" s="1721"/>
      <c r="P130" s="1721"/>
      <c r="Q130" s="1721"/>
      <c r="R130" s="1721"/>
      <c r="S130" s="1721"/>
      <c r="T130" s="1721"/>
      <c r="U130" s="1721"/>
      <c r="V130" s="1721"/>
      <c r="W130" s="1721"/>
      <c r="X130" s="1721"/>
      <c r="Y130" s="1721"/>
      <c r="Z130" s="1721"/>
      <c r="AA130" s="1721"/>
      <c r="AB130" s="1721"/>
      <c r="AC130" s="1721"/>
      <c r="AD130" s="1721"/>
      <c r="AE130" s="1721"/>
      <c r="AF130" s="1721"/>
      <c r="AG130" s="1721"/>
      <c r="AH130" s="1721"/>
      <c r="AI130" s="1721"/>
      <c r="AJ130" s="1722"/>
      <c r="AM130" s="310"/>
      <c r="AN130" s="310"/>
    </row>
    <row r="131" spans="1:40" ht="15.75" thickBot="1" x14ac:dyDescent="0.3">
      <c r="A131" s="1727"/>
      <c r="B131" s="1728"/>
      <c r="C131" s="1728"/>
      <c r="D131" s="1728"/>
      <c r="E131" s="1728"/>
      <c r="F131" s="1728"/>
      <c r="G131" s="1728"/>
      <c r="H131" s="1728"/>
      <c r="I131" s="1728"/>
      <c r="J131" s="1728"/>
      <c r="K131" s="1728"/>
      <c r="L131" s="1728"/>
      <c r="M131" s="1728"/>
      <c r="N131" s="1728"/>
      <c r="O131" s="1728"/>
      <c r="P131" s="1728"/>
      <c r="Q131" s="1728"/>
      <c r="R131" s="1728"/>
      <c r="S131" s="1728"/>
      <c r="T131" s="1728"/>
      <c r="U131" s="1728"/>
      <c r="V131" s="1728"/>
      <c r="W131" s="1728"/>
      <c r="X131" s="1728"/>
      <c r="Y131" s="1728"/>
      <c r="Z131" s="1728"/>
      <c r="AA131" s="1728"/>
      <c r="AB131" s="1728"/>
      <c r="AC131" s="1728"/>
      <c r="AD131" s="1728"/>
      <c r="AE131" s="1728"/>
      <c r="AF131" s="1728"/>
      <c r="AG131" s="1728"/>
      <c r="AH131" s="1728"/>
      <c r="AI131" s="1728"/>
      <c r="AJ131" s="1729"/>
    </row>
    <row r="132" spans="1:40" x14ac:dyDescent="0.25">
      <c r="A132" s="1238" t="s">
        <v>301</v>
      </c>
      <c r="B132" s="1239"/>
      <c r="C132" s="1239"/>
      <c r="D132" s="1239"/>
      <c r="E132" s="1239"/>
      <c r="F132" s="1239"/>
      <c r="G132" s="1239"/>
      <c r="H132" s="1239"/>
      <c r="I132" s="1240"/>
      <c r="J132" s="1238" t="s">
        <v>302</v>
      </c>
      <c r="K132" s="1239"/>
      <c r="L132" s="1239"/>
      <c r="M132" s="1239"/>
      <c r="N132" s="1239"/>
      <c r="O132" s="1239"/>
      <c r="P132" s="1239"/>
      <c r="Q132" s="1239"/>
      <c r="R132" s="1240"/>
      <c r="S132" s="1238" t="s">
        <v>304</v>
      </c>
      <c r="T132" s="1239"/>
      <c r="U132" s="1239"/>
      <c r="V132" s="1239"/>
      <c r="W132" s="1239"/>
      <c r="X132" s="1239"/>
      <c r="Y132" s="1239"/>
      <c r="Z132" s="1239"/>
      <c r="AA132" s="1240"/>
      <c r="AB132" s="1238" t="s">
        <v>303</v>
      </c>
      <c r="AC132" s="1239"/>
      <c r="AD132" s="1239"/>
      <c r="AE132" s="1239"/>
      <c r="AF132" s="1239"/>
      <c r="AG132" s="1239"/>
      <c r="AH132" s="1239"/>
      <c r="AI132" s="1239"/>
      <c r="AJ132" s="1240"/>
    </row>
    <row r="133" spans="1:40" x14ac:dyDescent="0.25">
      <c r="A133" s="1241"/>
      <c r="B133" s="1242"/>
      <c r="C133" s="1242"/>
      <c r="D133" s="1242"/>
      <c r="E133" s="1242"/>
      <c r="F133" s="1242"/>
      <c r="G133" s="1242"/>
      <c r="H133" s="1242"/>
      <c r="I133" s="1243"/>
      <c r="J133" s="1241"/>
      <c r="K133" s="1242"/>
      <c r="L133" s="1242"/>
      <c r="M133" s="1242"/>
      <c r="N133" s="1242"/>
      <c r="O133" s="1242"/>
      <c r="P133" s="1242"/>
      <c r="Q133" s="1242"/>
      <c r="R133" s="1243"/>
      <c r="S133" s="1241"/>
      <c r="T133" s="1242"/>
      <c r="U133" s="1242"/>
      <c r="V133" s="1242"/>
      <c r="W133" s="1242"/>
      <c r="X133" s="1242"/>
      <c r="Y133" s="1242"/>
      <c r="Z133" s="1242"/>
      <c r="AA133" s="1243"/>
      <c r="AB133" s="1241"/>
      <c r="AC133" s="1242"/>
      <c r="AD133" s="1242"/>
      <c r="AE133" s="1242"/>
      <c r="AF133" s="1242"/>
      <c r="AG133" s="1242"/>
      <c r="AH133" s="1242"/>
      <c r="AI133" s="1242"/>
      <c r="AJ133" s="1243"/>
    </row>
    <row r="134" spans="1:40" x14ac:dyDescent="0.25">
      <c r="A134" s="1255">
        <f>'CARGAR datos'!I10</f>
        <v>0</v>
      </c>
      <c r="B134" s="1256"/>
      <c r="C134" s="1256"/>
      <c r="D134" s="1256"/>
      <c r="E134" s="1256"/>
      <c r="F134" s="1256"/>
      <c r="G134" s="1256"/>
      <c r="H134" s="1256"/>
      <c r="I134" s="1257"/>
      <c r="J134" s="1255">
        <f>'CARGAR datos'!L10</f>
        <v>0</v>
      </c>
      <c r="K134" s="1256"/>
      <c r="L134" s="1256"/>
      <c r="M134" s="1256"/>
      <c r="N134" s="1256"/>
      <c r="O134" s="1256"/>
      <c r="P134" s="1256"/>
      <c r="Q134" s="1256"/>
      <c r="R134" s="1257"/>
      <c r="S134" s="92"/>
      <c r="T134" s="91"/>
      <c r="U134" s="91"/>
      <c r="V134" s="91"/>
      <c r="W134" s="91"/>
      <c r="X134" s="91"/>
      <c r="Y134" s="91"/>
      <c r="Z134" s="91"/>
      <c r="AA134" s="93"/>
      <c r="AB134" s="92"/>
      <c r="AC134" s="91"/>
      <c r="AD134" s="91"/>
      <c r="AE134" s="91"/>
      <c r="AF134" s="91"/>
      <c r="AG134" s="91"/>
      <c r="AH134" s="91"/>
      <c r="AI134" s="91"/>
      <c r="AJ134" s="93"/>
    </row>
    <row r="135" spans="1:40" x14ac:dyDescent="0.25">
      <c r="A135" s="1255"/>
      <c r="B135" s="1256"/>
      <c r="C135" s="1256"/>
      <c r="D135" s="1256"/>
      <c r="E135" s="1256"/>
      <c r="F135" s="1256"/>
      <c r="G135" s="1256"/>
      <c r="H135" s="1256"/>
      <c r="I135" s="1257"/>
      <c r="J135" s="1255"/>
      <c r="K135" s="1256"/>
      <c r="L135" s="1256"/>
      <c r="M135" s="1256"/>
      <c r="N135" s="1256"/>
      <c r="O135" s="1256"/>
      <c r="P135" s="1256"/>
      <c r="Q135" s="1256"/>
      <c r="R135" s="1257"/>
      <c r="S135" s="92"/>
      <c r="T135" s="91"/>
      <c r="U135" s="91"/>
      <c r="V135" s="91"/>
      <c r="W135" s="91"/>
      <c r="X135" s="91"/>
      <c r="Y135" s="91"/>
      <c r="Z135" s="91"/>
      <c r="AA135" s="93"/>
      <c r="AB135" s="92"/>
      <c r="AC135" s="91"/>
      <c r="AD135" s="91"/>
      <c r="AE135" s="91"/>
      <c r="AF135" s="91"/>
      <c r="AG135" s="91"/>
      <c r="AH135" s="91"/>
      <c r="AI135" s="91"/>
      <c r="AJ135" s="93"/>
    </row>
    <row r="136" spans="1:40" x14ac:dyDescent="0.25">
      <c r="A136" s="1255"/>
      <c r="B136" s="1256"/>
      <c r="C136" s="1256"/>
      <c r="D136" s="1256"/>
      <c r="E136" s="1256"/>
      <c r="F136" s="1256"/>
      <c r="G136" s="1256"/>
      <c r="H136" s="1256"/>
      <c r="I136" s="1257"/>
      <c r="J136" s="1255"/>
      <c r="K136" s="1256"/>
      <c r="L136" s="1256"/>
      <c r="M136" s="1256"/>
      <c r="N136" s="1256"/>
      <c r="O136" s="1256"/>
      <c r="P136" s="1256"/>
      <c r="Q136" s="1256"/>
      <c r="R136" s="1257"/>
      <c r="S136" s="92"/>
      <c r="T136" s="91"/>
      <c r="U136" s="91"/>
      <c r="V136" s="91"/>
      <c r="W136" s="91"/>
      <c r="X136" s="91"/>
      <c r="Y136" s="91"/>
      <c r="Z136" s="91"/>
      <c r="AA136" s="93"/>
      <c r="AB136" s="92"/>
      <c r="AC136" s="91"/>
      <c r="AD136" s="91"/>
      <c r="AE136" s="91"/>
      <c r="AF136" s="91"/>
      <c r="AG136" s="91"/>
      <c r="AH136" s="91"/>
      <c r="AI136" s="91"/>
      <c r="AJ136" s="93"/>
    </row>
    <row r="137" spans="1:40" x14ac:dyDescent="0.25">
      <c r="A137" s="1255"/>
      <c r="B137" s="1256"/>
      <c r="C137" s="1256"/>
      <c r="D137" s="1256"/>
      <c r="E137" s="1256"/>
      <c r="F137" s="1256"/>
      <c r="G137" s="1256"/>
      <c r="H137" s="1256"/>
      <c r="I137" s="1257"/>
      <c r="J137" s="1255"/>
      <c r="K137" s="1256"/>
      <c r="L137" s="1256"/>
      <c r="M137" s="1256"/>
      <c r="N137" s="1256"/>
      <c r="O137" s="1256"/>
      <c r="P137" s="1256"/>
      <c r="Q137" s="1256"/>
      <c r="R137" s="1257"/>
      <c r="S137" s="92"/>
      <c r="T137" s="91"/>
      <c r="U137" s="91"/>
      <c r="V137" s="91"/>
      <c r="W137" s="91"/>
      <c r="X137" s="91"/>
      <c r="Y137" s="91"/>
      <c r="Z137" s="91"/>
      <c r="AA137" s="93"/>
      <c r="AB137" s="92"/>
      <c r="AC137" s="91"/>
      <c r="AD137" s="91"/>
      <c r="AE137" s="91"/>
      <c r="AF137" s="91"/>
      <c r="AG137" s="91"/>
      <c r="AH137" s="91"/>
      <c r="AI137" s="91"/>
      <c r="AJ137" s="93"/>
    </row>
    <row r="138" spans="1:40" ht="15" customHeight="1" x14ac:dyDescent="0.25">
      <c r="A138" s="1255"/>
      <c r="B138" s="1256"/>
      <c r="C138" s="1256"/>
      <c r="D138" s="1256"/>
      <c r="E138" s="1256"/>
      <c r="F138" s="1256"/>
      <c r="G138" s="1256"/>
      <c r="H138" s="1256"/>
      <c r="I138" s="1257"/>
      <c r="J138" s="1255"/>
      <c r="K138" s="1256"/>
      <c r="L138" s="1256"/>
      <c r="M138" s="1256"/>
      <c r="N138" s="1256"/>
      <c r="O138" s="1256"/>
      <c r="P138" s="1256"/>
      <c r="Q138" s="1256"/>
      <c r="R138" s="1257"/>
      <c r="S138" s="92"/>
      <c r="T138" s="91"/>
      <c r="U138" s="91"/>
      <c r="V138" s="91"/>
      <c r="W138" s="91"/>
      <c r="X138" s="91"/>
      <c r="Y138" s="91"/>
      <c r="Z138" s="91"/>
      <c r="AA138" s="93"/>
      <c r="AB138" s="92"/>
      <c r="AC138" s="91"/>
      <c r="AD138" s="91"/>
      <c r="AE138" s="91"/>
      <c r="AF138" s="91"/>
      <c r="AG138" s="91"/>
      <c r="AH138" s="91"/>
      <c r="AI138" s="91"/>
      <c r="AJ138" s="93"/>
    </row>
    <row r="139" spans="1:40" x14ac:dyDescent="0.25">
      <c r="A139" s="1250" t="str">
        <f>'CARGAR datos'!E19</f>
        <v>-</v>
      </c>
      <c r="B139" s="1251"/>
      <c r="C139" s="1251"/>
      <c r="D139" s="1251"/>
      <c r="E139" s="1251"/>
      <c r="F139" s="1251"/>
      <c r="G139" s="1251"/>
      <c r="H139" s="1251"/>
      <c r="I139" s="1252"/>
      <c r="J139" s="1596" t="str">
        <f>'CARGAR datos'!E8</f>
        <v>-</v>
      </c>
      <c r="K139" s="1251"/>
      <c r="L139" s="1251"/>
      <c r="M139" s="1251"/>
      <c r="N139" s="1251"/>
      <c r="O139" s="1251"/>
      <c r="P139" s="1251"/>
      <c r="Q139" s="1251"/>
      <c r="R139" s="1252"/>
      <c r="S139" s="92"/>
      <c r="T139" s="91"/>
      <c r="U139" s="91"/>
      <c r="V139" s="91"/>
      <c r="W139" s="91"/>
      <c r="X139" s="91"/>
      <c r="Y139" s="91"/>
      <c r="Z139" s="91"/>
      <c r="AA139" s="93"/>
      <c r="AB139" s="92"/>
      <c r="AC139" s="91"/>
      <c r="AD139" s="91"/>
      <c r="AE139" s="91"/>
      <c r="AF139" s="91"/>
      <c r="AG139" s="91"/>
      <c r="AH139" s="91"/>
      <c r="AI139" s="91"/>
      <c r="AJ139" s="93"/>
    </row>
    <row r="140" spans="1:40" ht="15" customHeight="1" x14ac:dyDescent="0.25">
      <c r="A140" s="92"/>
      <c r="B140" s="91"/>
      <c r="C140" s="1247" t="str">
        <f>'CARGAR datos'!E25</f>
        <v>-</v>
      </c>
      <c r="D140" s="1247"/>
      <c r="E140" s="1247"/>
      <c r="F140" s="1247"/>
      <c r="G140" s="1247"/>
      <c r="H140" s="91"/>
      <c r="I140" s="93"/>
      <c r="J140" s="106"/>
      <c r="K140" s="1248" t="str">
        <f>'CARGAR datos'!E10</f>
        <v>-</v>
      </c>
      <c r="L140" s="1248"/>
      <c r="M140" s="1248"/>
      <c r="N140" s="1248"/>
      <c r="O140" s="1248"/>
      <c r="P140" s="1248"/>
      <c r="Q140" s="1248"/>
      <c r="R140" s="108"/>
      <c r="S140" s="92"/>
      <c r="T140" s="91"/>
      <c r="U140" s="91"/>
      <c r="V140" s="91"/>
      <c r="W140" s="91"/>
      <c r="X140" s="91"/>
      <c r="Y140" s="91"/>
      <c r="Z140" s="91"/>
      <c r="AA140" s="93"/>
      <c r="AB140" s="92"/>
      <c r="AC140" s="91"/>
      <c r="AD140" s="91"/>
      <c r="AE140" s="91"/>
      <c r="AF140" s="91"/>
      <c r="AG140" s="91"/>
      <c r="AH140" s="91"/>
      <c r="AI140" s="91"/>
      <c r="AJ140" s="93"/>
    </row>
    <row r="141" spans="1:40" ht="15.75" thickBot="1" x14ac:dyDescent="0.3">
      <c r="A141" s="95"/>
      <c r="B141" s="119" t="s">
        <v>305</v>
      </c>
      <c r="C141" s="96"/>
      <c r="D141" s="96"/>
      <c r="E141" s="1249">
        <f>'CARGAR datos'!Z25</f>
        <v>46204</v>
      </c>
      <c r="F141" s="1249"/>
      <c r="G141" s="1249"/>
      <c r="H141" s="1249"/>
      <c r="I141" s="97"/>
      <c r="J141" s="95"/>
      <c r="K141" s="119" t="s">
        <v>305</v>
      </c>
      <c r="L141" s="96"/>
      <c r="M141" s="96"/>
      <c r="N141" s="1249">
        <f>'CARGAR datos'!Z25</f>
        <v>46204</v>
      </c>
      <c r="O141" s="1249"/>
      <c r="P141" s="1249"/>
      <c r="Q141" s="1249"/>
      <c r="R141" s="97"/>
      <c r="S141" s="95"/>
      <c r="T141" s="119" t="s">
        <v>305</v>
      </c>
      <c r="U141" s="96"/>
      <c r="V141" s="96"/>
      <c r="W141" s="1246"/>
      <c r="X141" s="1246"/>
      <c r="Y141" s="1246"/>
      <c r="Z141" s="1246"/>
      <c r="AA141" s="97"/>
      <c r="AB141" s="95"/>
      <c r="AC141" s="119" t="s">
        <v>305</v>
      </c>
      <c r="AD141" s="96"/>
      <c r="AE141" s="96"/>
      <c r="AF141" s="1246"/>
      <c r="AG141" s="1246"/>
      <c r="AH141" s="1246"/>
      <c r="AI141" s="1246"/>
      <c r="AJ141" s="97"/>
    </row>
    <row r="142" spans="1:40" x14ac:dyDescent="0.25">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row>
    <row r="143" spans="1:40" x14ac:dyDescent="0.25">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c r="AB143" s="12"/>
      <c r="AC143" s="12"/>
      <c r="AD143" s="1724" t="s">
        <v>507</v>
      </c>
      <c r="AE143" s="1724"/>
      <c r="AF143" s="1724"/>
      <c r="AG143" s="1724"/>
      <c r="AH143" s="12"/>
      <c r="AI143" s="12"/>
      <c r="AJ143" s="12"/>
    </row>
    <row r="144" spans="1:40" x14ac:dyDescent="0.25">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row>
    <row r="145" spans="1:36" x14ac:dyDescent="0.25">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c r="AB145" s="12"/>
      <c r="AC145" s="12"/>
      <c r="AD145" s="12"/>
      <c r="AE145" s="12"/>
      <c r="AF145" s="12"/>
      <c r="AG145" s="12"/>
      <c r="AH145" s="12"/>
      <c r="AI145" s="12"/>
      <c r="AJ145" s="12"/>
    </row>
    <row r="146" spans="1:36" x14ac:dyDescent="0.25">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row>
    <row r="147" spans="1:36" ht="15.75" thickBot="1" x14ac:dyDescent="0.3">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c r="AB147" s="12"/>
      <c r="AC147" s="12"/>
      <c r="AD147" s="12"/>
      <c r="AE147" s="12"/>
      <c r="AF147" s="12"/>
      <c r="AG147" s="12"/>
      <c r="AH147" s="12"/>
      <c r="AI147" s="12"/>
      <c r="AJ147" s="12"/>
    </row>
    <row r="148" spans="1:36" ht="15" customHeight="1" x14ac:dyDescent="0.25">
      <c r="A148" s="925"/>
      <c r="B148" s="926"/>
      <c r="C148" s="926"/>
      <c r="D148" s="926"/>
      <c r="E148" s="926"/>
      <c r="F148" s="926"/>
      <c r="G148" s="926"/>
      <c r="H148" s="926"/>
      <c r="I148" s="927"/>
      <c r="J148" s="935" t="s">
        <v>554</v>
      </c>
      <c r="K148" s="936"/>
      <c r="L148" s="936"/>
      <c r="M148" s="936"/>
      <c r="N148" s="936"/>
      <c r="O148" s="936"/>
      <c r="P148" s="936"/>
      <c r="Q148" s="936"/>
      <c r="R148" s="936"/>
      <c r="S148" s="936"/>
      <c r="T148" s="936"/>
      <c r="U148" s="936"/>
      <c r="V148" s="936"/>
      <c r="W148" s="936"/>
      <c r="X148" s="936"/>
      <c r="Y148" s="936"/>
      <c r="Z148" s="936"/>
      <c r="AA148" s="936"/>
      <c r="AB148" s="936"/>
      <c r="AC148" s="936"/>
      <c r="AD148" s="936"/>
      <c r="AE148" s="936"/>
      <c r="AF148" s="936"/>
      <c r="AG148" s="936"/>
      <c r="AH148" s="936"/>
      <c r="AI148" s="936"/>
      <c r="AJ148" s="937"/>
    </row>
    <row r="149" spans="1:36" ht="15" customHeight="1" x14ac:dyDescent="0.25">
      <c r="A149" s="928"/>
      <c r="B149" s="929"/>
      <c r="C149" s="929"/>
      <c r="D149" s="929"/>
      <c r="E149" s="929"/>
      <c r="F149" s="929"/>
      <c r="G149" s="929"/>
      <c r="H149" s="929"/>
      <c r="I149" s="930"/>
      <c r="J149" s="938"/>
      <c r="K149" s="939"/>
      <c r="L149" s="939"/>
      <c r="M149" s="939"/>
      <c r="N149" s="939"/>
      <c r="O149" s="939"/>
      <c r="P149" s="939"/>
      <c r="Q149" s="939"/>
      <c r="R149" s="939"/>
      <c r="S149" s="939"/>
      <c r="T149" s="939"/>
      <c r="U149" s="939"/>
      <c r="V149" s="939"/>
      <c r="W149" s="939"/>
      <c r="X149" s="939"/>
      <c r="Y149" s="939"/>
      <c r="Z149" s="939"/>
      <c r="AA149" s="939"/>
      <c r="AB149" s="939"/>
      <c r="AC149" s="939"/>
      <c r="AD149" s="939"/>
      <c r="AE149" s="939"/>
      <c r="AF149" s="939"/>
      <c r="AG149" s="939"/>
      <c r="AH149" s="939"/>
      <c r="AI149" s="939"/>
      <c r="AJ149" s="940"/>
    </row>
    <row r="150" spans="1:36" ht="15" customHeight="1" x14ac:dyDescent="0.25">
      <c r="A150" s="928"/>
      <c r="B150" s="929"/>
      <c r="C150" s="929"/>
      <c r="D150" s="929"/>
      <c r="E150" s="929"/>
      <c r="F150" s="929"/>
      <c r="G150" s="929"/>
      <c r="H150" s="929"/>
      <c r="I150" s="930"/>
      <c r="J150" s="938"/>
      <c r="K150" s="939"/>
      <c r="L150" s="939"/>
      <c r="M150" s="939"/>
      <c r="N150" s="939"/>
      <c r="O150" s="939"/>
      <c r="P150" s="939"/>
      <c r="Q150" s="939"/>
      <c r="R150" s="939"/>
      <c r="S150" s="939"/>
      <c r="T150" s="939"/>
      <c r="U150" s="939"/>
      <c r="V150" s="939"/>
      <c r="W150" s="939"/>
      <c r="X150" s="939"/>
      <c r="Y150" s="939"/>
      <c r="Z150" s="939"/>
      <c r="AA150" s="939"/>
      <c r="AB150" s="939"/>
      <c r="AC150" s="939"/>
      <c r="AD150" s="939"/>
      <c r="AE150" s="939"/>
      <c r="AF150" s="939"/>
      <c r="AG150" s="939"/>
      <c r="AH150" s="939"/>
      <c r="AI150" s="939"/>
      <c r="AJ150" s="940"/>
    </row>
    <row r="151" spans="1:36" ht="15" customHeight="1" x14ac:dyDescent="0.25">
      <c r="A151" s="928"/>
      <c r="B151" s="929"/>
      <c r="C151" s="929"/>
      <c r="D151" s="929"/>
      <c r="E151" s="929"/>
      <c r="F151" s="929"/>
      <c r="G151" s="929"/>
      <c r="H151" s="929"/>
      <c r="I151" s="930"/>
      <c r="J151" s="1710" t="s">
        <v>493</v>
      </c>
      <c r="K151" s="1711"/>
      <c r="L151" s="1711"/>
      <c r="M151" s="1711"/>
      <c r="N151" s="1711"/>
      <c r="O151" s="1711"/>
      <c r="P151" s="1711"/>
      <c r="Q151" s="1711"/>
      <c r="R151" s="1711"/>
      <c r="S151" s="1711"/>
      <c r="T151" s="1711"/>
      <c r="U151" s="1711"/>
      <c r="V151" s="1711"/>
      <c r="W151" s="1711"/>
      <c r="X151" s="1711"/>
      <c r="Y151" s="1711"/>
      <c r="Z151" s="1711"/>
      <c r="AA151" s="1711"/>
      <c r="AB151" s="1711"/>
      <c r="AC151" s="1711"/>
      <c r="AD151" s="1711"/>
      <c r="AE151" s="1711"/>
      <c r="AF151" s="1711"/>
      <c r="AG151" s="1711"/>
      <c r="AH151" s="1711"/>
      <c r="AI151" s="1711"/>
      <c r="AJ151" s="1712"/>
    </row>
    <row r="152" spans="1:36" x14ac:dyDescent="0.25">
      <c r="A152" s="928"/>
      <c r="B152" s="929"/>
      <c r="C152" s="929"/>
      <c r="D152" s="929"/>
      <c r="E152" s="929"/>
      <c r="F152" s="929"/>
      <c r="G152" s="929"/>
      <c r="H152" s="929"/>
      <c r="I152" s="930"/>
      <c r="J152" s="1710"/>
      <c r="K152" s="1711"/>
      <c r="L152" s="1711"/>
      <c r="M152" s="1711"/>
      <c r="N152" s="1711"/>
      <c r="O152" s="1711"/>
      <c r="P152" s="1711"/>
      <c r="Q152" s="1711"/>
      <c r="R152" s="1711"/>
      <c r="S152" s="1711"/>
      <c r="T152" s="1711"/>
      <c r="U152" s="1711"/>
      <c r="V152" s="1711"/>
      <c r="W152" s="1711"/>
      <c r="X152" s="1711"/>
      <c r="Y152" s="1711"/>
      <c r="Z152" s="1711"/>
      <c r="AA152" s="1711"/>
      <c r="AB152" s="1711"/>
      <c r="AC152" s="1711"/>
      <c r="AD152" s="1711"/>
      <c r="AE152" s="1711"/>
      <c r="AF152" s="1711"/>
      <c r="AG152" s="1711"/>
      <c r="AH152" s="1711"/>
      <c r="AI152" s="1711"/>
      <c r="AJ152" s="1712"/>
    </row>
    <row r="153" spans="1:36" x14ac:dyDescent="0.25">
      <c r="A153" s="928"/>
      <c r="B153" s="929"/>
      <c r="C153" s="929"/>
      <c r="D153" s="929"/>
      <c r="E153" s="929"/>
      <c r="F153" s="929"/>
      <c r="G153" s="929"/>
      <c r="H153" s="929"/>
      <c r="I153" s="930"/>
      <c r="J153" s="1710"/>
      <c r="K153" s="1711"/>
      <c r="L153" s="1711"/>
      <c r="M153" s="1711"/>
      <c r="N153" s="1711"/>
      <c r="O153" s="1711"/>
      <c r="P153" s="1711"/>
      <c r="Q153" s="1711"/>
      <c r="R153" s="1711"/>
      <c r="S153" s="1711"/>
      <c r="T153" s="1711"/>
      <c r="U153" s="1711"/>
      <c r="V153" s="1711"/>
      <c r="W153" s="1711"/>
      <c r="X153" s="1711"/>
      <c r="Y153" s="1711"/>
      <c r="Z153" s="1711"/>
      <c r="AA153" s="1711"/>
      <c r="AB153" s="1711"/>
      <c r="AC153" s="1711"/>
      <c r="AD153" s="1711"/>
      <c r="AE153" s="1711"/>
      <c r="AF153" s="1711"/>
      <c r="AG153" s="1711"/>
      <c r="AH153" s="1711"/>
      <c r="AI153" s="1711"/>
      <c r="AJ153" s="1712"/>
    </row>
    <row r="154" spans="1:36" x14ac:dyDescent="0.25">
      <c r="A154" s="928"/>
      <c r="B154" s="929"/>
      <c r="C154" s="929"/>
      <c r="D154" s="929"/>
      <c r="E154" s="929"/>
      <c r="F154" s="929"/>
      <c r="G154" s="929"/>
      <c r="H154" s="929"/>
      <c r="I154" s="930"/>
      <c r="J154" s="1710"/>
      <c r="K154" s="1711"/>
      <c r="L154" s="1711"/>
      <c r="M154" s="1711"/>
      <c r="N154" s="1711"/>
      <c r="O154" s="1711"/>
      <c r="P154" s="1711"/>
      <c r="Q154" s="1711"/>
      <c r="R154" s="1711"/>
      <c r="S154" s="1711"/>
      <c r="T154" s="1711"/>
      <c r="U154" s="1711"/>
      <c r="V154" s="1711"/>
      <c r="W154" s="1711"/>
      <c r="X154" s="1711"/>
      <c r="Y154" s="1711"/>
      <c r="Z154" s="1711"/>
      <c r="AA154" s="1711"/>
      <c r="AB154" s="1711"/>
      <c r="AC154" s="1711"/>
      <c r="AD154" s="1711"/>
      <c r="AE154" s="1711"/>
      <c r="AF154" s="1711"/>
      <c r="AG154" s="1711"/>
      <c r="AH154" s="1711"/>
      <c r="AI154" s="1711"/>
      <c r="AJ154" s="1712"/>
    </row>
    <row r="155" spans="1:36" ht="15.75" thickBot="1" x14ac:dyDescent="0.3">
      <c r="A155" s="928"/>
      <c r="B155" s="929"/>
      <c r="C155" s="929"/>
      <c r="D155" s="929"/>
      <c r="E155" s="929"/>
      <c r="F155" s="929"/>
      <c r="G155" s="929"/>
      <c r="H155" s="929"/>
      <c r="I155" s="930"/>
      <c r="J155" s="1713"/>
      <c r="K155" s="1714"/>
      <c r="L155" s="1714"/>
      <c r="M155" s="1714"/>
      <c r="N155" s="1714"/>
      <c r="O155" s="1714"/>
      <c r="P155" s="1714"/>
      <c r="Q155" s="1714"/>
      <c r="R155" s="1714"/>
      <c r="S155" s="1714"/>
      <c r="T155" s="1714"/>
      <c r="U155" s="1714"/>
      <c r="V155" s="1714"/>
      <c r="W155" s="1714"/>
      <c r="X155" s="1714"/>
      <c r="Y155" s="1714"/>
      <c r="Z155" s="1714"/>
      <c r="AA155" s="1714"/>
      <c r="AB155" s="1714"/>
      <c r="AC155" s="1714"/>
      <c r="AD155" s="1714"/>
      <c r="AE155" s="1714"/>
      <c r="AF155" s="1714"/>
      <c r="AG155" s="1714"/>
      <c r="AH155" s="1714"/>
      <c r="AI155" s="1714"/>
      <c r="AJ155" s="1715"/>
    </row>
    <row r="156" spans="1:36" x14ac:dyDescent="0.25">
      <c r="A156" s="85"/>
      <c r="B156" s="86"/>
      <c r="C156" s="86"/>
      <c r="D156" s="86"/>
      <c r="E156" s="86"/>
      <c r="F156" s="86"/>
      <c r="G156" s="86"/>
      <c r="H156" s="86"/>
      <c r="I156" s="86"/>
      <c r="J156" s="304"/>
      <c r="K156" s="279"/>
      <c r="L156" s="279"/>
      <c r="M156" s="279"/>
      <c r="N156" s="279"/>
      <c r="O156" s="279"/>
      <c r="P156" s="279"/>
      <c r="Q156" s="279"/>
      <c r="R156" s="279"/>
      <c r="S156" s="279"/>
      <c r="T156" s="279"/>
      <c r="U156" s="279"/>
      <c r="V156" s="279"/>
      <c r="W156" s="279"/>
      <c r="X156" s="279"/>
      <c r="Y156" s="279"/>
      <c r="Z156" s="279"/>
      <c r="AA156" s="279"/>
      <c r="AB156" s="279"/>
      <c r="AC156" s="279"/>
      <c r="AD156" s="279"/>
      <c r="AE156" s="279"/>
      <c r="AF156" s="279"/>
      <c r="AG156" s="279"/>
      <c r="AH156" s="279"/>
      <c r="AI156" s="279"/>
      <c r="AJ156" s="280"/>
    </row>
    <row r="157" spans="1:36" x14ac:dyDescent="0.25">
      <c r="A157" s="92"/>
      <c r="B157" s="1229" t="s">
        <v>367</v>
      </c>
      <c r="C157" s="1229"/>
      <c r="D157" s="1229"/>
      <c r="E157" s="1229"/>
      <c r="F157" s="1229"/>
      <c r="G157" s="1229"/>
      <c r="H157" s="1232" t="str">
        <f>'CARGAR datos'!E8</f>
        <v>-</v>
      </c>
      <c r="I157" s="1232"/>
      <c r="J157" s="1232"/>
      <c r="K157" s="1232"/>
      <c r="L157" s="1232"/>
      <c r="M157" s="1232"/>
      <c r="N157" s="1232"/>
      <c r="O157" s="1232"/>
      <c r="P157" s="1232"/>
      <c r="Q157" s="1232"/>
      <c r="R157" s="1232"/>
      <c r="S157" s="1232"/>
      <c r="T157" s="1232"/>
      <c r="U157" s="1232"/>
      <c r="V157" s="1232"/>
      <c r="W157" s="1232"/>
      <c r="X157" s="1232"/>
      <c r="Y157" s="1232"/>
      <c r="Z157" s="1232"/>
      <c r="AA157" s="1232"/>
      <c r="AB157" s="1232"/>
      <c r="AC157" s="1232"/>
      <c r="AD157" s="1232"/>
      <c r="AE157" s="1232"/>
      <c r="AF157" s="1232"/>
      <c r="AG157" s="1232"/>
      <c r="AH157" s="1232"/>
      <c r="AI157" s="1232"/>
      <c r="AJ157" s="1723"/>
    </row>
    <row r="158" spans="1:36" x14ac:dyDescent="0.25">
      <c r="A158" s="92"/>
      <c r="B158" s="1229" t="s">
        <v>485</v>
      </c>
      <c r="C158" s="1229"/>
      <c r="D158" s="1229"/>
      <c r="E158" s="1229"/>
      <c r="F158" s="1232" t="str">
        <f>'CARGAR datos'!E30</f>
        <v>-</v>
      </c>
      <c r="G158" s="1232"/>
      <c r="H158" s="1232"/>
      <c r="I158" s="1232"/>
      <c r="J158" s="1232"/>
      <c r="K158" s="1232"/>
      <c r="L158" s="1232"/>
      <c r="M158" s="1232"/>
      <c r="N158" s="1232"/>
      <c r="O158" s="1232"/>
      <c r="P158" s="1232"/>
      <c r="Q158" s="1232"/>
      <c r="R158" s="1232"/>
      <c r="S158" s="1232"/>
      <c r="T158" s="1232"/>
      <c r="U158" s="1232"/>
      <c r="V158" s="1232"/>
      <c r="W158" s="1232"/>
      <c r="X158" s="1232"/>
      <c r="Y158" s="1232"/>
      <c r="Z158" s="1232"/>
      <c r="AA158" s="1232"/>
      <c r="AB158" s="1232"/>
      <c r="AC158" s="1232"/>
      <c r="AD158" s="1232"/>
      <c r="AE158" s="1232"/>
      <c r="AF158" s="1232"/>
      <c r="AG158" s="98" t="s">
        <v>164</v>
      </c>
      <c r="AH158" s="1232" t="str">
        <f>'CARGAR datos'!I30</f>
        <v>-</v>
      </c>
      <c r="AI158" s="1232"/>
      <c r="AJ158" s="1723"/>
    </row>
    <row r="159" spans="1:36" x14ac:dyDescent="0.25">
      <c r="A159" s="92"/>
      <c r="B159" s="1229" t="s">
        <v>486</v>
      </c>
      <c r="C159" s="1229"/>
      <c r="D159" s="1229"/>
      <c r="E159" s="1229"/>
      <c r="F159" s="1229"/>
      <c r="G159" s="1229"/>
      <c r="H159" s="1229"/>
      <c r="I159" s="1229"/>
      <c r="J159" s="1229"/>
      <c r="K159" s="1229"/>
      <c r="L159" s="1229" t="s">
        <v>487</v>
      </c>
      <c r="M159" s="1229"/>
      <c r="N159" s="929" t="str">
        <f>'CARGAR datos'!F32</f>
        <v>-</v>
      </c>
      <c r="O159" s="929"/>
      <c r="P159" s="1229" t="s">
        <v>488</v>
      </c>
      <c r="Q159" s="1229"/>
      <c r="R159" s="1229"/>
      <c r="S159" s="929" t="str">
        <f>'CARGAR datos'!H32</f>
        <v>-</v>
      </c>
      <c r="T159" s="929"/>
      <c r="U159" s="1229" t="s">
        <v>489</v>
      </c>
      <c r="V159" s="1229"/>
      <c r="W159" s="929" t="str">
        <f>'CARGAR datos'!J32</f>
        <v>-</v>
      </c>
      <c r="X159" s="929"/>
      <c r="Y159" s="929"/>
      <c r="Z159" s="1229" t="s">
        <v>490</v>
      </c>
      <c r="AA159" s="1229"/>
      <c r="AB159" s="929" t="str">
        <f>'CARGAR datos'!L32</f>
        <v>-</v>
      </c>
      <c r="AC159" s="929"/>
      <c r="AD159" s="1229" t="s">
        <v>491</v>
      </c>
      <c r="AE159" s="1229"/>
      <c r="AF159" s="929" t="str">
        <f>'CARGAR datos'!O32</f>
        <v>-</v>
      </c>
      <c r="AG159" s="929"/>
      <c r="AH159" s="929"/>
      <c r="AI159" s="929"/>
      <c r="AJ159" s="930"/>
    </row>
    <row r="160" spans="1:36" x14ac:dyDescent="0.25">
      <c r="A160" s="92"/>
      <c r="B160" s="1229" t="s">
        <v>443</v>
      </c>
      <c r="C160" s="1229"/>
      <c r="D160" s="1229"/>
      <c r="E160" s="1229"/>
      <c r="F160" s="1229"/>
      <c r="G160" s="1232" t="str">
        <f>'CARGAR datos'!E31</f>
        <v>BAHIA BLANCA</v>
      </c>
      <c r="H160" s="1232"/>
      <c r="I160" s="1232"/>
      <c r="J160" s="1232"/>
      <c r="K160" s="1232"/>
      <c r="L160" s="1232"/>
      <c r="M160" s="1232"/>
      <c r="N160" s="1232"/>
      <c r="O160" s="1232"/>
      <c r="P160" s="1232"/>
      <c r="Q160" s="1232"/>
      <c r="R160" s="98"/>
      <c r="S160" s="98"/>
      <c r="T160" s="91"/>
      <c r="U160" s="91"/>
      <c r="V160" s="91"/>
      <c r="W160" s="98"/>
      <c r="X160" s="98"/>
      <c r="Y160" s="98"/>
      <c r="Z160" s="98"/>
      <c r="AA160" s="98"/>
      <c r="AB160" s="98"/>
      <c r="AC160" s="98"/>
      <c r="AD160" s="91"/>
      <c r="AE160" s="91"/>
      <c r="AF160" s="91"/>
      <c r="AG160" s="91"/>
      <c r="AH160" s="91"/>
      <c r="AI160" s="91"/>
      <c r="AJ160" s="93"/>
    </row>
    <row r="161" spans="1:36" x14ac:dyDescent="0.25">
      <c r="A161" s="92"/>
      <c r="B161" s="1229" t="s">
        <v>492</v>
      </c>
      <c r="C161" s="1229"/>
      <c r="D161" s="1229"/>
      <c r="E161" s="1229"/>
      <c r="F161" s="1229"/>
      <c r="G161" s="1229"/>
      <c r="H161" s="1232" t="str">
        <f>'CARGAR datos'!E19</f>
        <v>-</v>
      </c>
      <c r="I161" s="1232"/>
      <c r="J161" s="1232"/>
      <c r="K161" s="1232"/>
      <c r="L161" s="1232"/>
      <c r="M161" s="1232"/>
      <c r="N161" s="1232"/>
      <c r="O161" s="1232"/>
      <c r="P161" s="1232"/>
      <c r="Q161" s="1232"/>
      <c r="R161" s="1232"/>
      <c r="S161" s="1232"/>
      <c r="T161" s="1232"/>
      <c r="U161" s="1232"/>
      <c r="V161" s="1232"/>
      <c r="W161" s="91"/>
      <c r="X161" s="91"/>
      <c r="Y161" s="91"/>
      <c r="Z161" s="91"/>
      <c r="AA161" s="91"/>
      <c r="AB161" s="91"/>
      <c r="AC161" s="91"/>
      <c r="AD161" s="91"/>
      <c r="AE161" s="91"/>
      <c r="AF161" s="91"/>
      <c r="AG161" s="91"/>
      <c r="AH161" s="91"/>
      <c r="AI161" s="91"/>
      <c r="AJ161" s="93"/>
    </row>
    <row r="162" spans="1:36" x14ac:dyDescent="0.25">
      <c r="A162" s="92"/>
      <c r="B162" s="1229" t="s">
        <v>250</v>
      </c>
      <c r="C162" s="1229"/>
      <c r="D162" s="1229"/>
      <c r="E162" s="1229"/>
      <c r="F162" s="1229"/>
      <c r="G162" s="1232" t="str">
        <f>'CARGAR datos'!E25</f>
        <v>-</v>
      </c>
      <c r="H162" s="1232"/>
      <c r="I162" s="1232"/>
      <c r="J162" s="1232"/>
      <c r="K162" s="1232"/>
      <c r="L162" s="1232"/>
      <c r="M162" s="98"/>
      <c r="N162" s="98"/>
      <c r="O162" s="98"/>
      <c r="P162" s="98"/>
      <c r="Q162" s="98"/>
      <c r="R162" s="98"/>
      <c r="S162" s="98"/>
      <c r="T162" s="98"/>
      <c r="U162" s="98"/>
      <c r="V162" s="98"/>
      <c r="W162" s="91"/>
      <c r="X162" s="91"/>
      <c r="Y162" s="91"/>
      <c r="Z162" s="91"/>
      <c r="AA162" s="98"/>
      <c r="AB162" s="98"/>
      <c r="AC162" s="98"/>
      <c r="AD162" s="98"/>
      <c r="AE162" s="98"/>
      <c r="AF162" s="91"/>
      <c r="AG162" s="91"/>
      <c r="AH162" s="91"/>
      <c r="AI162" s="91"/>
      <c r="AJ162" s="93"/>
    </row>
    <row r="163" spans="1:36" ht="15.75" thickBot="1" x14ac:dyDescent="0.3">
      <c r="A163" s="95"/>
      <c r="B163" s="96"/>
      <c r="C163" s="96"/>
      <c r="D163" s="96"/>
      <c r="E163" s="96"/>
      <c r="F163" s="96"/>
      <c r="G163" s="96"/>
      <c r="H163" s="96"/>
      <c r="I163" s="96"/>
      <c r="J163" s="96"/>
      <c r="K163" s="96"/>
      <c r="L163" s="96"/>
      <c r="M163" s="96"/>
      <c r="N163" s="96"/>
      <c r="O163" s="96"/>
      <c r="P163" s="96"/>
      <c r="Q163" s="96"/>
      <c r="R163" s="96"/>
      <c r="S163" s="96"/>
      <c r="T163" s="96"/>
      <c r="U163" s="96"/>
      <c r="V163" s="96"/>
      <c r="W163" s="96"/>
      <c r="X163" s="96"/>
      <c r="Y163" s="96"/>
      <c r="Z163" s="96"/>
      <c r="AA163" s="96"/>
      <c r="AB163" s="96"/>
      <c r="AC163" s="96"/>
      <c r="AD163" s="96"/>
      <c r="AE163" s="96"/>
      <c r="AF163" s="96"/>
      <c r="AG163" s="96"/>
      <c r="AH163" s="96"/>
      <c r="AI163" s="96"/>
      <c r="AJ163" s="97"/>
    </row>
    <row r="164" spans="1:36" x14ac:dyDescent="0.25">
      <c r="A164" s="1792"/>
      <c r="B164" s="1793"/>
      <c r="C164" s="1793"/>
      <c r="D164" s="1793"/>
      <c r="E164" s="1793"/>
      <c r="F164" s="1793"/>
      <c r="G164" s="1793"/>
      <c r="H164" s="1793"/>
      <c r="I164" s="1793"/>
      <c r="J164" s="1793"/>
      <c r="K164" s="1793"/>
      <c r="L164" s="1793"/>
      <c r="M164" s="1793"/>
      <c r="N164" s="1793"/>
      <c r="O164" s="1793"/>
      <c r="P164" s="1793"/>
      <c r="Q164" s="1793"/>
      <c r="R164" s="1793"/>
      <c r="S164" s="1793"/>
      <c r="T164" s="1793"/>
      <c r="U164" s="1793"/>
      <c r="V164" s="1793"/>
      <c r="W164" s="1793"/>
      <c r="X164" s="1793"/>
      <c r="Y164" s="1793"/>
      <c r="Z164" s="1793"/>
      <c r="AA164" s="1793"/>
      <c r="AB164" s="1793"/>
      <c r="AC164" s="1793"/>
      <c r="AD164" s="1793"/>
      <c r="AE164" s="1793"/>
      <c r="AF164" s="1793"/>
      <c r="AG164" s="1793"/>
      <c r="AH164" s="1793"/>
      <c r="AI164" s="1793"/>
      <c r="AJ164" s="1794"/>
    </row>
    <row r="165" spans="1:36" x14ac:dyDescent="0.25">
      <c r="A165" s="1771"/>
      <c r="B165" s="1772"/>
      <c r="C165" s="1772"/>
      <c r="D165" s="1772"/>
      <c r="E165" s="1772"/>
      <c r="F165" s="1772"/>
      <c r="G165" s="1772"/>
      <c r="H165" s="1772"/>
      <c r="I165" s="1772"/>
      <c r="J165" s="1772"/>
      <c r="K165" s="1772"/>
      <c r="L165" s="1772"/>
      <c r="M165" s="1772"/>
      <c r="N165" s="1772"/>
      <c r="O165" s="1772"/>
      <c r="P165" s="1772"/>
      <c r="Q165" s="1772"/>
      <c r="R165" s="1772"/>
      <c r="S165" s="1772"/>
      <c r="T165" s="1772"/>
      <c r="U165" s="1772"/>
      <c r="V165" s="1772"/>
      <c r="W165" s="1772"/>
      <c r="X165" s="1772"/>
      <c r="Y165" s="1772"/>
      <c r="Z165" s="1772"/>
      <c r="AA165" s="1772"/>
      <c r="AB165" s="1772"/>
      <c r="AC165" s="1772"/>
      <c r="AD165" s="1772"/>
      <c r="AE165" s="1772"/>
      <c r="AF165" s="1772"/>
      <c r="AG165" s="1772"/>
      <c r="AH165" s="1772"/>
      <c r="AI165" s="1772"/>
      <c r="AJ165" s="1773"/>
    </row>
    <row r="166" spans="1:36" x14ac:dyDescent="0.25">
      <c r="A166" s="1771"/>
      <c r="B166" s="1772"/>
      <c r="C166" s="1772"/>
      <c r="D166" s="1772"/>
      <c r="E166" s="1772"/>
      <c r="F166" s="1772"/>
      <c r="G166" s="1772"/>
      <c r="H166" s="1772"/>
      <c r="I166" s="1772"/>
      <c r="J166" s="1772"/>
      <c r="K166" s="1772"/>
      <c r="L166" s="1772"/>
      <c r="M166" s="1772"/>
      <c r="N166" s="1772"/>
      <c r="O166" s="1772"/>
      <c r="P166" s="1772"/>
      <c r="Q166" s="1772"/>
      <c r="R166" s="1772"/>
      <c r="S166" s="1772"/>
      <c r="T166" s="1772"/>
      <c r="U166" s="1772"/>
      <c r="V166" s="1772"/>
      <c r="W166" s="1772"/>
      <c r="X166" s="1772"/>
      <c r="Y166" s="1772"/>
      <c r="Z166" s="1772"/>
      <c r="AA166" s="1772"/>
      <c r="AB166" s="1772"/>
      <c r="AC166" s="1772"/>
      <c r="AD166" s="1772"/>
      <c r="AE166" s="1772"/>
      <c r="AF166" s="1772"/>
      <c r="AG166" s="1772"/>
      <c r="AH166" s="1772"/>
      <c r="AI166" s="1772"/>
      <c r="AJ166" s="1773"/>
    </row>
    <row r="167" spans="1:36" x14ac:dyDescent="0.25">
      <c r="A167" s="1771"/>
      <c r="B167" s="1772"/>
      <c r="C167" s="1772"/>
      <c r="D167" s="1772"/>
      <c r="E167" s="1772"/>
      <c r="F167" s="1772"/>
      <c r="G167" s="1772"/>
      <c r="H167" s="1772"/>
      <c r="I167" s="1772"/>
      <c r="J167" s="1772"/>
      <c r="K167" s="1772"/>
      <c r="L167" s="1772"/>
      <c r="M167" s="1772"/>
      <c r="N167" s="1772"/>
      <c r="O167" s="1772"/>
      <c r="P167" s="1772"/>
      <c r="Q167" s="1772"/>
      <c r="R167" s="1772"/>
      <c r="S167" s="1772"/>
      <c r="T167" s="1772"/>
      <c r="U167" s="1772"/>
      <c r="V167" s="1772"/>
      <c r="W167" s="1772"/>
      <c r="X167" s="1772"/>
      <c r="Y167" s="1772"/>
      <c r="Z167" s="1772"/>
      <c r="AA167" s="1772"/>
      <c r="AB167" s="1772"/>
      <c r="AC167" s="1772"/>
      <c r="AD167" s="1772"/>
      <c r="AE167" s="1772"/>
      <c r="AF167" s="1772"/>
      <c r="AG167" s="1772"/>
      <c r="AH167" s="1772"/>
      <c r="AI167" s="1772"/>
      <c r="AJ167" s="1773"/>
    </row>
    <row r="168" spans="1:36" x14ac:dyDescent="0.25">
      <c r="A168" s="1771"/>
      <c r="B168" s="1772"/>
      <c r="C168" s="1772"/>
      <c r="D168" s="1772"/>
      <c r="E168" s="1772"/>
      <c r="F168" s="1772"/>
      <c r="G168" s="1772"/>
      <c r="H168" s="1772"/>
      <c r="I168" s="1772"/>
      <c r="J168" s="1772"/>
      <c r="K168" s="1772"/>
      <c r="L168" s="1772"/>
      <c r="M168" s="1772"/>
      <c r="N168" s="1772"/>
      <c r="O168" s="1772"/>
      <c r="P168" s="1772"/>
      <c r="Q168" s="1772"/>
      <c r="R168" s="1772"/>
      <c r="S168" s="1772"/>
      <c r="T168" s="1772"/>
      <c r="U168" s="1772"/>
      <c r="V168" s="1772"/>
      <c r="W168" s="1772"/>
      <c r="X168" s="1772"/>
      <c r="Y168" s="1772"/>
      <c r="Z168" s="1772"/>
      <c r="AA168" s="1772"/>
      <c r="AB168" s="1772"/>
      <c r="AC168" s="1772"/>
      <c r="AD168" s="1772"/>
      <c r="AE168" s="1772"/>
      <c r="AF168" s="1772"/>
      <c r="AG168" s="1772"/>
      <c r="AH168" s="1772"/>
      <c r="AI168" s="1772"/>
      <c r="AJ168" s="1773"/>
    </row>
    <row r="169" spans="1:36" x14ac:dyDescent="0.25">
      <c r="A169" s="1771"/>
      <c r="B169" s="1772"/>
      <c r="C169" s="1772"/>
      <c r="D169" s="1772"/>
      <c r="E169" s="1772"/>
      <c r="F169" s="1772"/>
      <c r="G169" s="1772"/>
      <c r="H169" s="1772"/>
      <c r="I169" s="1772"/>
      <c r="J169" s="1772"/>
      <c r="K169" s="1772"/>
      <c r="L169" s="1772"/>
      <c r="M169" s="1772"/>
      <c r="N169" s="1772"/>
      <c r="O169" s="1772"/>
      <c r="P169" s="1772"/>
      <c r="Q169" s="1772"/>
      <c r="R169" s="1772"/>
      <c r="S169" s="1772"/>
      <c r="T169" s="1772"/>
      <c r="U169" s="1772"/>
      <c r="V169" s="1772"/>
      <c r="W169" s="1772"/>
      <c r="X169" s="1772"/>
      <c r="Y169" s="1772"/>
      <c r="Z169" s="1772"/>
      <c r="AA169" s="1772"/>
      <c r="AB169" s="1772"/>
      <c r="AC169" s="1772"/>
      <c r="AD169" s="1772"/>
      <c r="AE169" s="1772"/>
      <c r="AF169" s="1772"/>
      <c r="AG169" s="1772"/>
      <c r="AH169" s="1772"/>
      <c r="AI169" s="1772"/>
      <c r="AJ169" s="1773"/>
    </row>
    <row r="170" spans="1:36" x14ac:dyDescent="0.25">
      <c r="A170" s="1771"/>
      <c r="B170" s="1772"/>
      <c r="C170" s="1772"/>
      <c r="D170" s="1772"/>
      <c r="E170" s="1772"/>
      <c r="F170" s="1772"/>
      <c r="G170" s="1772"/>
      <c r="H170" s="1772"/>
      <c r="I170" s="1772"/>
      <c r="J170" s="1772"/>
      <c r="K170" s="1772"/>
      <c r="L170" s="1772"/>
      <c r="M170" s="1772"/>
      <c r="N170" s="1772"/>
      <c r="O170" s="1772"/>
      <c r="P170" s="1772"/>
      <c r="Q170" s="1772"/>
      <c r="R170" s="1772"/>
      <c r="S170" s="1772"/>
      <c r="T170" s="1772"/>
      <c r="U170" s="1772"/>
      <c r="V170" s="1772"/>
      <c r="W170" s="1772"/>
      <c r="X170" s="1772"/>
      <c r="Y170" s="1772"/>
      <c r="Z170" s="1772"/>
      <c r="AA170" s="1772"/>
      <c r="AB170" s="1772"/>
      <c r="AC170" s="1772"/>
      <c r="AD170" s="1772"/>
      <c r="AE170" s="1772"/>
      <c r="AF170" s="1772"/>
      <c r="AG170" s="1772"/>
      <c r="AH170" s="1772"/>
      <c r="AI170" s="1772"/>
      <c r="AJ170" s="1773"/>
    </row>
    <row r="171" spans="1:36" x14ac:dyDescent="0.25">
      <c r="A171" s="1771"/>
      <c r="B171" s="1772"/>
      <c r="C171" s="1772"/>
      <c r="D171" s="1772"/>
      <c r="E171" s="1772"/>
      <c r="F171" s="1772"/>
      <c r="G171" s="1772"/>
      <c r="H171" s="1772"/>
      <c r="I171" s="1772"/>
      <c r="J171" s="1772"/>
      <c r="K171" s="1772"/>
      <c r="L171" s="1772"/>
      <c r="M171" s="1772"/>
      <c r="N171" s="1772"/>
      <c r="O171" s="1772"/>
      <c r="P171" s="1772"/>
      <c r="Q171" s="1772"/>
      <c r="R171" s="1772"/>
      <c r="S171" s="1772"/>
      <c r="T171" s="1772"/>
      <c r="U171" s="1772"/>
      <c r="V171" s="1772"/>
      <c r="W171" s="1772"/>
      <c r="X171" s="1772"/>
      <c r="Y171" s="1772"/>
      <c r="Z171" s="1772"/>
      <c r="AA171" s="1772"/>
      <c r="AB171" s="1772"/>
      <c r="AC171" s="1772"/>
      <c r="AD171" s="1772"/>
      <c r="AE171" s="1772"/>
      <c r="AF171" s="1772"/>
      <c r="AG171" s="1772"/>
      <c r="AH171" s="1772"/>
      <c r="AI171" s="1772"/>
      <c r="AJ171" s="1773"/>
    </row>
    <row r="172" spans="1:36" x14ac:dyDescent="0.25">
      <c r="A172" s="1771"/>
      <c r="B172" s="1772"/>
      <c r="C172" s="1772"/>
      <c r="D172" s="1772"/>
      <c r="E172" s="1772"/>
      <c r="F172" s="1772"/>
      <c r="G172" s="1772"/>
      <c r="H172" s="1772"/>
      <c r="I172" s="1772"/>
      <c r="J172" s="1772"/>
      <c r="K172" s="1772"/>
      <c r="L172" s="1772"/>
      <c r="M172" s="1772"/>
      <c r="N172" s="1772"/>
      <c r="O172" s="1772"/>
      <c r="P172" s="1772"/>
      <c r="Q172" s="1772"/>
      <c r="R172" s="1772"/>
      <c r="S172" s="1772"/>
      <c r="T172" s="1772"/>
      <c r="U172" s="1772"/>
      <c r="V172" s="1772"/>
      <c r="W172" s="1772"/>
      <c r="X172" s="1772"/>
      <c r="Y172" s="1772"/>
      <c r="Z172" s="1772"/>
      <c r="AA172" s="1772"/>
      <c r="AB172" s="1772"/>
      <c r="AC172" s="1772"/>
      <c r="AD172" s="1772"/>
      <c r="AE172" s="1772"/>
      <c r="AF172" s="1772"/>
      <c r="AG172" s="1772"/>
      <c r="AH172" s="1772"/>
      <c r="AI172" s="1772"/>
      <c r="AJ172" s="1773"/>
    </row>
    <row r="173" spans="1:36" x14ac:dyDescent="0.25">
      <c r="A173" s="1771"/>
      <c r="B173" s="1772"/>
      <c r="C173" s="1772"/>
      <c r="D173" s="1772"/>
      <c r="E173" s="1772"/>
      <c r="F173" s="1772"/>
      <c r="G173" s="1772"/>
      <c r="H173" s="1772"/>
      <c r="I173" s="1772"/>
      <c r="J173" s="1772"/>
      <c r="K173" s="1772"/>
      <c r="L173" s="1772"/>
      <c r="M173" s="1772"/>
      <c r="N173" s="1772"/>
      <c r="O173" s="1772"/>
      <c r="P173" s="1772"/>
      <c r="Q173" s="1772"/>
      <c r="R173" s="1772"/>
      <c r="S173" s="1772"/>
      <c r="T173" s="1772"/>
      <c r="U173" s="1772"/>
      <c r="V173" s="1772"/>
      <c r="W173" s="1772"/>
      <c r="X173" s="1772"/>
      <c r="Y173" s="1772"/>
      <c r="Z173" s="1772"/>
      <c r="AA173" s="1772"/>
      <c r="AB173" s="1772"/>
      <c r="AC173" s="1772"/>
      <c r="AD173" s="1772"/>
      <c r="AE173" s="1772"/>
      <c r="AF173" s="1772"/>
      <c r="AG173" s="1772"/>
      <c r="AH173" s="1772"/>
      <c r="AI173" s="1772"/>
      <c r="AJ173" s="1773"/>
    </row>
    <row r="174" spans="1:36" x14ac:dyDescent="0.25">
      <c r="A174" s="1771"/>
      <c r="B174" s="1772"/>
      <c r="C174" s="1772"/>
      <c r="D174" s="1772"/>
      <c r="E174" s="1772"/>
      <c r="F174" s="1772"/>
      <c r="G174" s="1772"/>
      <c r="H174" s="1772"/>
      <c r="I174" s="1772"/>
      <c r="J174" s="1772"/>
      <c r="K174" s="1772"/>
      <c r="L174" s="1772"/>
      <c r="M174" s="1772"/>
      <c r="N174" s="1772"/>
      <c r="O174" s="1772"/>
      <c r="P174" s="1772"/>
      <c r="Q174" s="1772"/>
      <c r="R174" s="1772"/>
      <c r="S174" s="1772"/>
      <c r="T174" s="1772"/>
      <c r="U174" s="1772"/>
      <c r="V174" s="1772"/>
      <c r="W174" s="1772"/>
      <c r="X174" s="1772"/>
      <c r="Y174" s="1772"/>
      <c r="Z174" s="1772"/>
      <c r="AA174" s="1772"/>
      <c r="AB174" s="1772"/>
      <c r="AC174" s="1772"/>
      <c r="AD174" s="1772"/>
      <c r="AE174" s="1772"/>
      <c r="AF174" s="1772"/>
      <c r="AG174" s="1772"/>
      <c r="AH174" s="1772"/>
      <c r="AI174" s="1772"/>
      <c r="AJ174" s="1773"/>
    </row>
    <row r="175" spans="1:36" x14ac:dyDescent="0.25">
      <c r="A175" s="1771"/>
      <c r="B175" s="1772"/>
      <c r="C175" s="1772"/>
      <c r="D175" s="1772"/>
      <c r="E175" s="1772"/>
      <c r="F175" s="1772"/>
      <c r="G175" s="1772"/>
      <c r="H175" s="1772"/>
      <c r="I175" s="1772"/>
      <c r="J175" s="1772"/>
      <c r="K175" s="1772"/>
      <c r="L175" s="1772"/>
      <c r="M175" s="1772"/>
      <c r="N175" s="1772"/>
      <c r="O175" s="1772"/>
      <c r="P175" s="1772"/>
      <c r="Q175" s="1772"/>
      <c r="R175" s="1772"/>
      <c r="S175" s="1772"/>
      <c r="T175" s="1772"/>
      <c r="U175" s="1772"/>
      <c r="V175" s="1772"/>
      <c r="W175" s="1772"/>
      <c r="X175" s="1772"/>
      <c r="Y175" s="1772"/>
      <c r="Z175" s="1772"/>
      <c r="AA175" s="1772"/>
      <c r="AB175" s="1772"/>
      <c r="AC175" s="1772"/>
      <c r="AD175" s="1772"/>
      <c r="AE175" s="1772"/>
      <c r="AF175" s="1772"/>
      <c r="AG175" s="1772"/>
      <c r="AH175" s="1772"/>
      <c r="AI175" s="1772"/>
      <c r="AJ175" s="1773"/>
    </row>
    <row r="176" spans="1:36" x14ac:dyDescent="0.25">
      <c r="A176" s="1771"/>
      <c r="B176" s="1772"/>
      <c r="C176" s="1772"/>
      <c r="D176" s="1772"/>
      <c r="E176" s="1772"/>
      <c r="F176" s="1772"/>
      <c r="G176" s="1772"/>
      <c r="H176" s="1772"/>
      <c r="I176" s="1772"/>
      <c r="J176" s="1772"/>
      <c r="K176" s="1772"/>
      <c r="L176" s="1772"/>
      <c r="M176" s="1772"/>
      <c r="N176" s="1772"/>
      <c r="O176" s="1772"/>
      <c r="P176" s="1772"/>
      <c r="Q176" s="1772"/>
      <c r="R176" s="1772"/>
      <c r="S176" s="1772"/>
      <c r="T176" s="1772"/>
      <c r="U176" s="1772"/>
      <c r="V176" s="1772"/>
      <c r="W176" s="1772"/>
      <c r="X176" s="1772"/>
      <c r="Y176" s="1772"/>
      <c r="Z176" s="1772"/>
      <c r="AA176" s="1772"/>
      <c r="AB176" s="1772"/>
      <c r="AC176" s="1772"/>
      <c r="AD176" s="1772"/>
      <c r="AE176" s="1772"/>
      <c r="AF176" s="1772"/>
      <c r="AG176" s="1772"/>
      <c r="AH176" s="1772"/>
      <c r="AI176" s="1772"/>
      <c r="AJ176" s="1773"/>
    </row>
    <row r="177" spans="1:36" x14ac:dyDescent="0.25">
      <c r="A177" s="1771"/>
      <c r="B177" s="1772"/>
      <c r="C177" s="1772"/>
      <c r="D177" s="1772"/>
      <c r="E177" s="1772"/>
      <c r="F177" s="1772"/>
      <c r="G177" s="1772"/>
      <c r="H177" s="1772"/>
      <c r="I177" s="1772"/>
      <c r="J177" s="1772"/>
      <c r="K177" s="1772"/>
      <c r="L177" s="1772"/>
      <c r="M177" s="1772"/>
      <c r="N177" s="1772"/>
      <c r="O177" s="1772"/>
      <c r="P177" s="1772"/>
      <c r="Q177" s="1772"/>
      <c r="R177" s="1772"/>
      <c r="S177" s="1772"/>
      <c r="T177" s="1772"/>
      <c r="U177" s="1772"/>
      <c r="V177" s="1772"/>
      <c r="W177" s="1772"/>
      <c r="X177" s="1772"/>
      <c r="Y177" s="1772"/>
      <c r="Z177" s="1772"/>
      <c r="AA177" s="1772"/>
      <c r="AB177" s="1772"/>
      <c r="AC177" s="1772"/>
      <c r="AD177" s="1772"/>
      <c r="AE177" s="1772"/>
      <c r="AF177" s="1772"/>
      <c r="AG177" s="1772"/>
      <c r="AH177" s="1772"/>
      <c r="AI177" s="1772"/>
      <c r="AJ177" s="1773"/>
    </row>
    <row r="178" spans="1:36" x14ac:dyDescent="0.25">
      <c r="A178" s="1771"/>
      <c r="B178" s="1772"/>
      <c r="C178" s="1772"/>
      <c r="D178" s="1772"/>
      <c r="E178" s="1772"/>
      <c r="F178" s="1772"/>
      <c r="G178" s="1772"/>
      <c r="H178" s="1772"/>
      <c r="I178" s="1772"/>
      <c r="J178" s="1772"/>
      <c r="K178" s="1772"/>
      <c r="L178" s="1772"/>
      <c r="M178" s="1772"/>
      <c r="N178" s="1772"/>
      <c r="O178" s="1772"/>
      <c r="P178" s="1772"/>
      <c r="Q178" s="1772"/>
      <c r="R178" s="1772"/>
      <c r="S178" s="1772"/>
      <c r="T178" s="1772"/>
      <c r="U178" s="1772"/>
      <c r="V178" s="1772"/>
      <c r="W178" s="1772"/>
      <c r="X178" s="1772"/>
      <c r="Y178" s="1772"/>
      <c r="Z178" s="1772"/>
      <c r="AA178" s="1772"/>
      <c r="AB178" s="1772"/>
      <c r="AC178" s="1772"/>
      <c r="AD178" s="1772"/>
      <c r="AE178" s="1772"/>
      <c r="AF178" s="1772"/>
      <c r="AG178" s="1772"/>
      <c r="AH178" s="1772"/>
      <c r="AI178" s="1772"/>
      <c r="AJ178" s="1773"/>
    </row>
    <row r="179" spans="1:36" x14ac:dyDescent="0.25">
      <c r="A179" s="1771"/>
      <c r="B179" s="1772"/>
      <c r="C179" s="1772"/>
      <c r="D179" s="1772"/>
      <c r="E179" s="1772"/>
      <c r="F179" s="1772"/>
      <c r="G179" s="1772"/>
      <c r="H179" s="1772"/>
      <c r="I179" s="1772"/>
      <c r="J179" s="1772"/>
      <c r="K179" s="1772"/>
      <c r="L179" s="1772"/>
      <c r="M179" s="1772"/>
      <c r="N179" s="1772"/>
      <c r="O179" s="1772"/>
      <c r="P179" s="1772"/>
      <c r="Q179" s="1772"/>
      <c r="R179" s="1772"/>
      <c r="S179" s="1772"/>
      <c r="T179" s="1772"/>
      <c r="U179" s="1772"/>
      <c r="V179" s="1772"/>
      <c r="W179" s="1772"/>
      <c r="X179" s="1772"/>
      <c r="Y179" s="1772"/>
      <c r="Z179" s="1772"/>
      <c r="AA179" s="1772"/>
      <c r="AB179" s="1772"/>
      <c r="AC179" s="1772"/>
      <c r="AD179" s="1772"/>
      <c r="AE179" s="1772"/>
      <c r="AF179" s="1772"/>
      <c r="AG179" s="1772"/>
      <c r="AH179" s="1772"/>
      <c r="AI179" s="1772"/>
      <c r="AJ179" s="1773"/>
    </row>
    <row r="180" spans="1:36" x14ac:dyDescent="0.25">
      <c r="A180" s="1771"/>
      <c r="B180" s="1772"/>
      <c r="C180" s="1772"/>
      <c r="D180" s="1772"/>
      <c r="E180" s="1772"/>
      <c r="F180" s="1772"/>
      <c r="G180" s="1772"/>
      <c r="H180" s="1772"/>
      <c r="I180" s="1772"/>
      <c r="J180" s="1772"/>
      <c r="K180" s="1772"/>
      <c r="L180" s="1772"/>
      <c r="M180" s="1772"/>
      <c r="N180" s="1772"/>
      <c r="O180" s="1772"/>
      <c r="P180" s="1772"/>
      <c r="Q180" s="1772"/>
      <c r="R180" s="1772"/>
      <c r="S180" s="1772"/>
      <c r="T180" s="1772"/>
      <c r="U180" s="1772"/>
      <c r="V180" s="1772"/>
      <c r="W180" s="1772"/>
      <c r="X180" s="1772"/>
      <c r="Y180" s="1772"/>
      <c r="Z180" s="1772"/>
      <c r="AA180" s="1772"/>
      <c r="AB180" s="1772"/>
      <c r="AC180" s="1772"/>
      <c r="AD180" s="1772"/>
      <c r="AE180" s="1772"/>
      <c r="AF180" s="1772"/>
      <c r="AG180" s="1772"/>
      <c r="AH180" s="1772"/>
      <c r="AI180" s="1772"/>
      <c r="AJ180" s="1773"/>
    </row>
    <row r="181" spans="1:36" x14ac:dyDescent="0.25">
      <c r="A181" s="1771"/>
      <c r="B181" s="1772"/>
      <c r="C181" s="1772"/>
      <c r="D181" s="1772"/>
      <c r="E181" s="1772"/>
      <c r="F181" s="1772"/>
      <c r="G181" s="1772"/>
      <c r="H181" s="1772"/>
      <c r="I181" s="1772"/>
      <c r="J181" s="1772"/>
      <c r="K181" s="1772"/>
      <c r="L181" s="1772"/>
      <c r="M181" s="1772"/>
      <c r="N181" s="1772"/>
      <c r="O181" s="1772"/>
      <c r="P181" s="1772"/>
      <c r="Q181" s="1772"/>
      <c r="R181" s="1772"/>
      <c r="S181" s="1772"/>
      <c r="T181" s="1772"/>
      <c r="U181" s="1772"/>
      <c r="V181" s="1772"/>
      <c r="W181" s="1772"/>
      <c r="X181" s="1772"/>
      <c r="Y181" s="1772"/>
      <c r="Z181" s="1772"/>
      <c r="AA181" s="1772"/>
      <c r="AB181" s="1772"/>
      <c r="AC181" s="1772"/>
      <c r="AD181" s="1772"/>
      <c r="AE181" s="1772"/>
      <c r="AF181" s="1772"/>
      <c r="AG181" s="1772"/>
      <c r="AH181" s="1772"/>
      <c r="AI181" s="1772"/>
      <c r="AJ181" s="1773"/>
    </row>
    <row r="182" spans="1:36" x14ac:dyDescent="0.25">
      <c r="A182" s="1771"/>
      <c r="B182" s="1772"/>
      <c r="C182" s="1772"/>
      <c r="D182" s="1772"/>
      <c r="E182" s="1772"/>
      <c r="F182" s="1772"/>
      <c r="G182" s="1772"/>
      <c r="H182" s="1772"/>
      <c r="I182" s="1772"/>
      <c r="J182" s="1772"/>
      <c r="K182" s="1772"/>
      <c r="L182" s="1772"/>
      <c r="M182" s="1772"/>
      <c r="N182" s="1772"/>
      <c r="O182" s="1772"/>
      <c r="P182" s="1772"/>
      <c r="Q182" s="1772"/>
      <c r="R182" s="1772"/>
      <c r="S182" s="1772"/>
      <c r="T182" s="1772"/>
      <c r="U182" s="1772"/>
      <c r="V182" s="1772"/>
      <c r="W182" s="1772"/>
      <c r="X182" s="1772"/>
      <c r="Y182" s="1772"/>
      <c r="Z182" s="1772"/>
      <c r="AA182" s="1772"/>
      <c r="AB182" s="1772"/>
      <c r="AC182" s="1772"/>
      <c r="AD182" s="1772"/>
      <c r="AE182" s="1772"/>
      <c r="AF182" s="1772"/>
      <c r="AG182" s="1772"/>
      <c r="AH182" s="1772"/>
      <c r="AI182" s="1772"/>
      <c r="AJ182" s="1773"/>
    </row>
    <row r="183" spans="1:36" x14ac:dyDescent="0.25">
      <c r="A183" s="1771"/>
      <c r="B183" s="1772"/>
      <c r="C183" s="1772"/>
      <c r="D183" s="1772"/>
      <c r="E183" s="1772"/>
      <c r="F183" s="1772"/>
      <c r="G183" s="1772"/>
      <c r="H183" s="1772"/>
      <c r="I183" s="1772"/>
      <c r="J183" s="1772"/>
      <c r="K183" s="1772"/>
      <c r="L183" s="1772"/>
      <c r="M183" s="1772"/>
      <c r="N183" s="1772"/>
      <c r="O183" s="1772"/>
      <c r="P183" s="1772"/>
      <c r="Q183" s="1772"/>
      <c r="R183" s="1772"/>
      <c r="S183" s="1772"/>
      <c r="T183" s="1772"/>
      <c r="U183" s="1772"/>
      <c r="V183" s="1772"/>
      <c r="W183" s="1772"/>
      <c r="X183" s="1772"/>
      <c r="Y183" s="1772"/>
      <c r="Z183" s="1772"/>
      <c r="AA183" s="1772"/>
      <c r="AB183" s="1772"/>
      <c r="AC183" s="1772"/>
      <c r="AD183" s="1772"/>
      <c r="AE183" s="1772"/>
      <c r="AF183" s="1772"/>
      <c r="AG183" s="1772"/>
      <c r="AH183" s="1772"/>
      <c r="AI183" s="1772"/>
      <c r="AJ183" s="1773"/>
    </row>
    <row r="184" spans="1:36" x14ac:dyDescent="0.25">
      <c r="A184" s="1771"/>
      <c r="B184" s="1772"/>
      <c r="C184" s="1772"/>
      <c r="D184" s="1772"/>
      <c r="E184" s="1772"/>
      <c r="F184" s="1772"/>
      <c r="G184" s="1772"/>
      <c r="H184" s="1772"/>
      <c r="I184" s="1772"/>
      <c r="J184" s="1772"/>
      <c r="K184" s="1772"/>
      <c r="L184" s="1772"/>
      <c r="M184" s="1772"/>
      <c r="N184" s="1772"/>
      <c r="O184" s="1772"/>
      <c r="P184" s="1772"/>
      <c r="Q184" s="1772"/>
      <c r="R184" s="1772"/>
      <c r="S184" s="1772"/>
      <c r="T184" s="1772"/>
      <c r="U184" s="1772"/>
      <c r="V184" s="1772"/>
      <c r="W184" s="1772"/>
      <c r="X184" s="1772"/>
      <c r="Y184" s="1772"/>
      <c r="Z184" s="1772"/>
      <c r="AA184" s="1772"/>
      <c r="AB184" s="1772"/>
      <c r="AC184" s="1772"/>
      <c r="AD184" s="1772"/>
      <c r="AE184" s="1772"/>
      <c r="AF184" s="1772"/>
      <c r="AG184" s="1772"/>
      <c r="AH184" s="1772"/>
      <c r="AI184" s="1772"/>
      <c r="AJ184" s="1773"/>
    </row>
    <row r="185" spans="1:36" x14ac:dyDescent="0.25">
      <c r="A185" s="1771"/>
      <c r="B185" s="1772"/>
      <c r="C185" s="1772"/>
      <c r="D185" s="1772"/>
      <c r="E185" s="1772"/>
      <c r="F185" s="1772"/>
      <c r="G185" s="1772"/>
      <c r="H185" s="1772"/>
      <c r="I185" s="1772"/>
      <c r="J185" s="1772"/>
      <c r="K185" s="1772"/>
      <c r="L185" s="1772"/>
      <c r="M185" s="1772"/>
      <c r="N185" s="1772"/>
      <c r="O185" s="1772"/>
      <c r="P185" s="1772"/>
      <c r="Q185" s="1772"/>
      <c r="R185" s="1772"/>
      <c r="S185" s="1772"/>
      <c r="T185" s="1772"/>
      <c r="U185" s="1772"/>
      <c r="V185" s="1772"/>
      <c r="W185" s="1772"/>
      <c r="X185" s="1772"/>
      <c r="Y185" s="1772"/>
      <c r="Z185" s="1772"/>
      <c r="AA185" s="1772"/>
      <c r="AB185" s="1772"/>
      <c r="AC185" s="1772"/>
      <c r="AD185" s="1772"/>
      <c r="AE185" s="1772"/>
      <c r="AF185" s="1772"/>
      <c r="AG185" s="1772"/>
      <c r="AH185" s="1772"/>
      <c r="AI185" s="1772"/>
      <c r="AJ185" s="1773"/>
    </row>
    <row r="186" spans="1:36" x14ac:dyDescent="0.25">
      <c r="A186" s="1771"/>
      <c r="B186" s="1772"/>
      <c r="C186" s="1772"/>
      <c r="D186" s="1772"/>
      <c r="E186" s="1772"/>
      <c r="F186" s="1772"/>
      <c r="G186" s="1772"/>
      <c r="H186" s="1772"/>
      <c r="I186" s="1772"/>
      <c r="J186" s="1772"/>
      <c r="K186" s="1772"/>
      <c r="L186" s="1772"/>
      <c r="M186" s="1772"/>
      <c r="N186" s="1772"/>
      <c r="O186" s="1772"/>
      <c r="P186" s="1772"/>
      <c r="Q186" s="1772"/>
      <c r="R186" s="1772"/>
      <c r="S186" s="1772"/>
      <c r="T186" s="1772"/>
      <c r="U186" s="1772"/>
      <c r="V186" s="1772"/>
      <c r="W186" s="1772"/>
      <c r="X186" s="1772"/>
      <c r="Y186" s="1772"/>
      <c r="Z186" s="1772"/>
      <c r="AA186" s="1772"/>
      <c r="AB186" s="1772"/>
      <c r="AC186" s="1772"/>
      <c r="AD186" s="1772"/>
      <c r="AE186" s="1772"/>
      <c r="AF186" s="1772"/>
      <c r="AG186" s="1772"/>
      <c r="AH186" s="1772"/>
      <c r="AI186" s="1772"/>
      <c r="AJ186" s="1773"/>
    </row>
    <row r="187" spans="1:36" x14ac:dyDescent="0.25">
      <c r="A187" s="1771"/>
      <c r="B187" s="1772"/>
      <c r="C187" s="1772"/>
      <c r="D187" s="1772"/>
      <c r="E187" s="1772"/>
      <c r="F187" s="1772"/>
      <c r="G187" s="1772"/>
      <c r="H187" s="1772"/>
      <c r="I187" s="1772"/>
      <c r="J187" s="1772"/>
      <c r="K187" s="1772"/>
      <c r="L187" s="1772"/>
      <c r="M187" s="1772"/>
      <c r="N187" s="1772"/>
      <c r="O187" s="1772"/>
      <c r="P187" s="1772"/>
      <c r="Q187" s="1772"/>
      <c r="R187" s="1772"/>
      <c r="S187" s="1772"/>
      <c r="T187" s="1772"/>
      <c r="U187" s="1772"/>
      <c r="V187" s="1772"/>
      <c r="W187" s="1772"/>
      <c r="X187" s="1772"/>
      <c r="Y187" s="1772"/>
      <c r="Z187" s="1772"/>
      <c r="AA187" s="1772"/>
      <c r="AB187" s="1772"/>
      <c r="AC187" s="1772"/>
      <c r="AD187" s="1772"/>
      <c r="AE187" s="1772"/>
      <c r="AF187" s="1772"/>
      <c r="AG187" s="1772"/>
      <c r="AH187" s="1772"/>
      <c r="AI187" s="1772"/>
      <c r="AJ187" s="1773"/>
    </row>
    <row r="188" spans="1:36" x14ac:dyDescent="0.25">
      <c r="A188" s="1771"/>
      <c r="B188" s="1772"/>
      <c r="C188" s="1772"/>
      <c r="D188" s="1772"/>
      <c r="E188" s="1772"/>
      <c r="F188" s="1772"/>
      <c r="G188" s="1772"/>
      <c r="H188" s="1772"/>
      <c r="I188" s="1772"/>
      <c r="J188" s="1772"/>
      <c r="K188" s="1772"/>
      <c r="L188" s="1772"/>
      <c r="M188" s="1772"/>
      <c r="N188" s="1772"/>
      <c r="O188" s="1772"/>
      <c r="P188" s="1772"/>
      <c r="Q188" s="1772"/>
      <c r="R188" s="1772"/>
      <c r="S188" s="1772"/>
      <c r="T188" s="1772"/>
      <c r="U188" s="1772"/>
      <c r="V188" s="1772"/>
      <c r="W188" s="1772"/>
      <c r="X188" s="1772"/>
      <c r="Y188" s="1772"/>
      <c r="Z188" s="1772"/>
      <c r="AA188" s="1772"/>
      <c r="AB188" s="1772"/>
      <c r="AC188" s="1772"/>
      <c r="AD188" s="1772"/>
      <c r="AE188" s="1772"/>
      <c r="AF188" s="1772"/>
      <c r="AG188" s="1772"/>
      <c r="AH188" s="1772"/>
      <c r="AI188" s="1772"/>
      <c r="AJ188" s="1773"/>
    </row>
    <row r="189" spans="1:36" x14ac:dyDescent="0.25">
      <c r="A189" s="1771"/>
      <c r="B189" s="1772"/>
      <c r="C189" s="1772"/>
      <c r="D189" s="1772"/>
      <c r="E189" s="1772"/>
      <c r="F189" s="1772"/>
      <c r="G189" s="1772"/>
      <c r="H189" s="1772"/>
      <c r="I189" s="1772"/>
      <c r="J189" s="1772"/>
      <c r="K189" s="1772"/>
      <c r="L189" s="1772"/>
      <c r="M189" s="1772"/>
      <c r="N189" s="1772"/>
      <c r="O189" s="1772"/>
      <c r="P189" s="1772"/>
      <c r="Q189" s="1772"/>
      <c r="R189" s="1772"/>
      <c r="S189" s="1772"/>
      <c r="T189" s="1772"/>
      <c r="U189" s="1772"/>
      <c r="V189" s="1772"/>
      <c r="W189" s="1772"/>
      <c r="X189" s="1772"/>
      <c r="Y189" s="1772"/>
      <c r="Z189" s="1772"/>
      <c r="AA189" s="1772"/>
      <c r="AB189" s="1772"/>
      <c r="AC189" s="1772"/>
      <c r="AD189" s="1772"/>
      <c r="AE189" s="1772"/>
      <c r="AF189" s="1772"/>
      <c r="AG189" s="1772"/>
      <c r="AH189" s="1772"/>
      <c r="AI189" s="1772"/>
      <c r="AJ189" s="1773"/>
    </row>
    <row r="190" spans="1:36" x14ac:dyDescent="0.25">
      <c r="A190" s="1771"/>
      <c r="B190" s="1772"/>
      <c r="C190" s="1772"/>
      <c r="D190" s="1772"/>
      <c r="E190" s="1772"/>
      <c r="F190" s="1772"/>
      <c r="G190" s="1772"/>
      <c r="H190" s="1772"/>
      <c r="I190" s="1772"/>
      <c r="J190" s="1772"/>
      <c r="K190" s="1772"/>
      <c r="L190" s="1772"/>
      <c r="M190" s="1772"/>
      <c r="N190" s="1772"/>
      <c r="O190" s="1772"/>
      <c r="P190" s="1772"/>
      <c r="Q190" s="1772"/>
      <c r="R190" s="1772"/>
      <c r="S190" s="1772"/>
      <c r="T190" s="1772"/>
      <c r="U190" s="1772"/>
      <c r="V190" s="1772"/>
      <c r="W190" s="1772"/>
      <c r="X190" s="1772"/>
      <c r="Y190" s="1772"/>
      <c r="Z190" s="1772"/>
      <c r="AA190" s="1772"/>
      <c r="AB190" s="1772"/>
      <c r="AC190" s="1772"/>
      <c r="AD190" s="1772"/>
      <c r="AE190" s="1772"/>
      <c r="AF190" s="1772"/>
      <c r="AG190" s="1772"/>
      <c r="AH190" s="1772"/>
      <c r="AI190" s="1772"/>
      <c r="AJ190" s="1773"/>
    </row>
    <row r="191" spans="1:36" x14ac:dyDescent="0.25">
      <c r="A191" s="1771"/>
      <c r="B191" s="1772"/>
      <c r="C191" s="1772"/>
      <c r="D191" s="1772"/>
      <c r="E191" s="1772"/>
      <c r="F191" s="1772"/>
      <c r="G191" s="1772"/>
      <c r="H191" s="1772"/>
      <c r="I191" s="1772"/>
      <c r="J191" s="1772"/>
      <c r="K191" s="1772"/>
      <c r="L191" s="1772"/>
      <c r="M191" s="1772"/>
      <c r="N191" s="1772"/>
      <c r="O191" s="1772"/>
      <c r="P191" s="1772"/>
      <c r="Q191" s="1772"/>
      <c r="R191" s="1772"/>
      <c r="S191" s="1772"/>
      <c r="T191" s="1772"/>
      <c r="U191" s="1772"/>
      <c r="V191" s="1772"/>
      <c r="W191" s="1772"/>
      <c r="X191" s="1772"/>
      <c r="Y191" s="1772"/>
      <c r="Z191" s="1772"/>
      <c r="AA191" s="1772"/>
      <c r="AB191" s="1772"/>
      <c r="AC191" s="1772"/>
      <c r="AD191" s="1772"/>
      <c r="AE191" s="1772"/>
      <c r="AF191" s="1772"/>
      <c r="AG191" s="1772"/>
      <c r="AH191" s="1772"/>
      <c r="AI191" s="1772"/>
      <c r="AJ191" s="1773"/>
    </row>
    <row r="192" spans="1:36" x14ac:dyDescent="0.25">
      <c r="A192" s="1771"/>
      <c r="B192" s="1772"/>
      <c r="C192" s="1772"/>
      <c r="D192" s="1772"/>
      <c r="E192" s="1772"/>
      <c r="F192" s="1772"/>
      <c r="G192" s="1772"/>
      <c r="H192" s="1772"/>
      <c r="I192" s="1772"/>
      <c r="J192" s="1772"/>
      <c r="K192" s="1772"/>
      <c r="L192" s="1772"/>
      <c r="M192" s="1772"/>
      <c r="N192" s="1772"/>
      <c r="O192" s="1772"/>
      <c r="P192" s="1772"/>
      <c r="Q192" s="1772"/>
      <c r="R192" s="1772"/>
      <c r="S192" s="1772"/>
      <c r="T192" s="1772"/>
      <c r="U192" s="1772"/>
      <c r="V192" s="1772"/>
      <c r="W192" s="1772"/>
      <c r="X192" s="1772"/>
      <c r="Y192" s="1772"/>
      <c r="Z192" s="1772"/>
      <c r="AA192" s="1772"/>
      <c r="AB192" s="1772"/>
      <c r="AC192" s="1772"/>
      <c r="AD192" s="1772"/>
      <c r="AE192" s="1772"/>
      <c r="AF192" s="1772"/>
      <c r="AG192" s="1772"/>
      <c r="AH192" s="1772"/>
      <c r="AI192" s="1772"/>
      <c r="AJ192" s="1773"/>
    </row>
    <row r="193" spans="1:36" x14ac:dyDescent="0.25">
      <c r="A193" s="1771"/>
      <c r="B193" s="1772"/>
      <c r="C193" s="1772"/>
      <c r="D193" s="1772"/>
      <c r="E193" s="1772"/>
      <c r="F193" s="1772"/>
      <c r="G193" s="1772"/>
      <c r="H193" s="1772"/>
      <c r="I193" s="1772"/>
      <c r="J193" s="1772"/>
      <c r="K193" s="1772"/>
      <c r="L193" s="1772"/>
      <c r="M193" s="1772"/>
      <c r="N193" s="1772"/>
      <c r="O193" s="1772"/>
      <c r="P193" s="1772"/>
      <c r="Q193" s="1772"/>
      <c r="R193" s="1772"/>
      <c r="S193" s="1772"/>
      <c r="T193" s="1772"/>
      <c r="U193" s="1772"/>
      <c r="V193" s="1772"/>
      <c r="W193" s="1772"/>
      <c r="X193" s="1772"/>
      <c r="Y193" s="1772"/>
      <c r="Z193" s="1772"/>
      <c r="AA193" s="1772"/>
      <c r="AB193" s="1772"/>
      <c r="AC193" s="1772"/>
      <c r="AD193" s="1772"/>
      <c r="AE193" s="1772"/>
      <c r="AF193" s="1772"/>
      <c r="AG193" s="1772"/>
      <c r="AH193" s="1772"/>
      <c r="AI193" s="1772"/>
      <c r="AJ193" s="1773"/>
    </row>
    <row r="194" spans="1:36" x14ac:dyDescent="0.25">
      <c r="A194" s="1771"/>
      <c r="B194" s="1772"/>
      <c r="C194" s="1772"/>
      <c r="D194" s="1772"/>
      <c r="E194" s="1772"/>
      <c r="F194" s="1772"/>
      <c r="G194" s="1772"/>
      <c r="H194" s="1772"/>
      <c r="I194" s="1772"/>
      <c r="J194" s="1772"/>
      <c r="K194" s="1772"/>
      <c r="L194" s="1772"/>
      <c r="M194" s="1772"/>
      <c r="N194" s="1772"/>
      <c r="O194" s="1772"/>
      <c r="P194" s="1772"/>
      <c r="Q194" s="1772"/>
      <c r="R194" s="1772"/>
      <c r="S194" s="1772"/>
      <c r="T194" s="1772"/>
      <c r="U194" s="1772"/>
      <c r="V194" s="1772"/>
      <c r="W194" s="1772"/>
      <c r="X194" s="1772"/>
      <c r="Y194" s="1772"/>
      <c r="Z194" s="1772"/>
      <c r="AA194" s="1772"/>
      <c r="AB194" s="1772"/>
      <c r="AC194" s="1772"/>
      <c r="AD194" s="1772"/>
      <c r="AE194" s="1772"/>
      <c r="AF194" s="1772"/>
      <c r="AG194" s="1772"/>
      <c r="AH194" s="1772"/>
      <c r="AI194" s="1772"/>
      <c r="AJ194" s="1773"/>
    </row>
    <row r="195" spans="1:36" x14ac:dyDescent="0.25">
      <c r="A195" s="1771"/>
      <c r="B195" s="1772"/>
      <c r="C195" s="1772"/>
      <c r="D195" s="1772"/>
      <c r="E195" s="1772"/>
      <c r="F195" s="1772"/>
      <c r="G195" s="1772"/>
      <c r="H195" s="1772"/>
      <c r="I195" s="1772"/>
      <c r="J195" s="1772"/>
      <c r="K195" s="1772"/>
      <c r="L195" s="1772"/>
      <c r="M195" s="1772"/>
      <c r="N195" s="1772"/>
      <c r="O195" s="1772"/>
      <c r="P195" s="1772"/>
      <c r="Q195" s="1772"/>
      <c r="R195" s="1772"/>
      <c r="S195" s="1772"/>
      <c r="T195" s="1772"/>
      <c r="U195" s="1772"/>
      <c r="V195" s="1772"/>
      <c r="W195" s="1772"/>
      <c r="X195" s="1772"/>
      <c r="Y195" s="1772"/>
      <c r="Z195" s="1772"/>
      <c r="AA195" s="1772"/>
      <c r="AB195" s="1772"/>
      <c r="AC195" s="1772"/>
      <c r="AD195" s="1772"/>
      <c r="AE195" s="1772"/>
      <c r="AF195" s="1772"/>
      <c r="AG195" s="1772"/>
      <c r="AH195" s="1772"/>
      <c r="AI195" s="1772"/>
      <c r="AJ195" s="1773"/>
    </row>
    <row r="196" spans="1:36" x14ac:dyDescent="0.25">
      <c r="A196" s="1771"/>
      <c r="B196" s="1772"/>
      <c r="C196" s="1772"/>
      <c r="D196" s="1772"/>
      <c r="E196" s="1772"/>
      <c r="F196" s="1772"/>
      <c r="G196" s="1772"/>
      <c r="H196" s="1772"/>
      <c r="I196" s="1772"/>
      <c r="J196" s="1772"/>
      <c r="K196" s="1772"/>
      <c r="L196" s="1772"/>
      <c r="M196" s="1772"/>
      <c r="N196" s="1772"/>
      <c r="O196" s="1772"/>
      <c r="P196" s="1772"/>
      <c r="Q196" s="1772"/>
      <c r="R196" s="1772"/>
      <c r="S196" s="1772"/>
      <c r="T196" s="1772"/>
      <c r="U196" s="1772"/>
      <c r="V196" s="1772"/>
      <c r="W196" s="1772"/>
      <c r="X196" s="1772"/>
      <c r="Y196" s="1772"/>
      <c r="Z196" s="1772"/>
      <c r="AA196" s="1772"/>
      <c r="AB196" s="1772"/>
      <c r="AC196" s="1772"/>
      <c r="AD196" s="1772"/>
      <c r="AE196" s="1772"/>
      <c r="AF196" s="1772"/>
      <c r="AG196" s="1772"/>
      <c r="AH196" s="1772"/>
      <c r="AI196" s="1772"/>
      <c r="AJ196" s="1773"/>
    </row>
    <row r="197" spans="1:36" x14ac:dyDescent="0.25">
      <c r="A197" s="1771"/>
      <c r="B197" s="1772"/>
      <c r="C197" s="1772"/>
      <c r="D197" s="1772"/>
      <c r="E197" s="1772"/>
      <c r="F197" s="1772"/>
      <c r="G197" s="1772"/>
      <c r="H197" s="1772"/>
      <c r="I197" s="1772"/>
      <c r="J197" s="1772"/>
      <c r="K197" s="1772"/>
      <c r="L197" s="1772"/>
      <c r="M197" s="1772"/>
      <c r="N197" s="1772"/>
      <c r="O197" s="1772"/>
      <c r="P197" s="1772"/>
      <c r="Q197" s="1772"/>
      <c r="R197" s="1772"/>
      <c r="S197" s="1772"/>
      <c r="T197" s="1772"/>
      <c r="U197" s="1772"/>
      <c r="V197" s="1772"/>
      <c r="W197" s="1772"/>
      <c r="X197" s="1772"/>
      <c r="Y197" s="1772"/>
      <c r="Z197" s="1772"/>
      <c r="AA197" s="1772"/>
      <c r="AB197" s="1772"/>
      <c r="AC197" s="1772"/>
      <c r="AD197" s="1772"/>
      <c r="AE197" s="1772"/>
      <c r="AF197" s="1772"/>
      <c r="AG197" s="1772"/>
      <c r="AH197" s="1772"/>
      <c r="AI197" s="1772"/>
      <c r="AJ197" s="1773"/>
    </row>
    <row r="198" spans="1:36" x14ac:dyDescent="0.25">
      <c r="A198" s="1771"/>
      <c r="B198" s="1772"/>
      <c r="C198" s="1772"/>
      <c r="D198" s="1772"/>
      <c r="E198" s="1772"/>
      <c r="F198" s="1772"/>
      <c r="G198" s="1772"/>
      <c r="H198" s="1772"/>
      <c r="I198" s="1772"/>
      <c r="J198" s="1772"/>
      <c r="K198" s="1772"/>
      <c r="L198" s="1772"/>
      <c r="M198" s="1772"/>
      <c r="N198" s="1772"/>
      <c r="O198" s="1772"/>
      <c r="P198" s="1772"/>
      <c r="Q198" s="1772"/>
      <c r="R198" s="1772"/>
      <c r="S198" s="1772"/>
      <c r="T198" s="1772"/>
      <c r="U198" s="1772"/>
      <c r="V198" s="1772"/>
      <c r="W198" s="1772"/>
      <c r="X198" s="1772"/>
      <c r="Y198" s="1772"/>
      <c r="Z198" s="1772"/>
      <c r="AA198" s="1772"/>
      <c r="AB198" s="1772"/>
      <c r="AC198" s="1772"/>
      <c r="AD198" s="1772"/>
      <c r="AE198" s="1772"/>
      <c r="AF198" s="1772"/>
      <c r="AG198" s="1772"/>
      <c r="AH198" s="1772"/>
      <c r="AI198" s="1772"/>
      <c r="AJ198" s="1773"/>
    </row>
    <row r="199" spans="1:36" x14ac:dyDescent="0.25">
      <c r="A199" s="1771"/>
      <c r="B199" s="1772"/>
      <c r="C199" s="1772"/>
      <c r="D199" s="1772"/>
      <c r="E199" s="1772"/>
      <c r="F199" s="1772"/>
      <c r="G199" s="1772"/>
      <c r="H199" s="1772"/>
      <c r="I199" s="1772"/>
      <c r="J199" s="1772"/>
      <c r="K199" s="1772"/>
      <c r="L199" s="1772"/>
      <c r="M199" s="1772"/>
      <c r="N199" s="1772"/>
      <c r="O199" s="1772"/>
      <c r="P199" s="1772"/>
      <c r="Q199" s="1772"/>
      <c r="R199" s="1772"/>
      <c r="S199" s="1772"/>
      <c r="T199" s="1772"/>
      <c r="U199" s="1772"/>
      <c r="V199" s="1772"/>
      <c r="W199" s="1772"/>
      <c r="X199" s="1772"/>
      <c r="Y199" s="1772"/>
      <c r="Z199" s="1772"/>
      <c r="AA199" s="1772"/>
      <c r="AB199" s="1772"/>
      <c r="AC199" s="1772"/>
      <c r="AD199" s="1772"/>
      <c r="AE199" s="1772"/>
      <c r="AF199" s="1772"/>
      <c r="AG199" s="1772"/>
      <c r="AH199" s="1772"/>
      <c r="AI199" s="1772"/>
      <c r="AJ199" s="1773"/>
    </row>
    <row r="200" spans="1:36" x14ac:dyDescent="0.25">
      <c r="A200" s="1771"/>
      <c r="B200" s="1772"/>
      <c r="C200" s="1772"/>
      <c r="D200" s="1772"/>
      <c r="E200" s="1772"/>
      <c r="F200" s="1772"/>
      <c r="G200" s="1772"/>
      <c r="H200" s="1772"/>
      <c r="I200" s="1772"/>
      <c r="J200" s="1772"/>
      <c r="K200" s="1772"/>
      <c r="L200" s="1772"/>
      <c r="M200" s="1772"/>
      <c r="N200" s="1772"/>
      <c r="O200" s="1772"/>
      <c r="P200" s="1772"/>
      <c r="Q200" s="1772"/>
      <c r="R200" s="1772"/>
      <c r="S200" s="1772"/>
      <c r="T200" s="1772"/>
      <c r="U200" s="1772"/>
      <c r="V200" s="1772"/>
      <c r="W200" s="1772"/>
      <c r="X200" s="1772"/>
      <c r="Y200" s="1772"/>
      <c r="Z200" s="1772"/>
      <c r="AA200" s="1772"/>
      <c r="AB200" s="1772"/>
      <c r="AC200" s="1772"/>
      <c r="AD200" s="1772"/>
      <c r="AE200" s="1772"/>
      <c r="AF200" s="1772"/>
      <c r="AG200" s="1772"/>
      <c r="AH200" s="1772"/>
      <c r="AI200" s="1772"/>
      <c r="AJ200" s="1773"/>
    </row>
    <row r="201" spans="1:36" x14ac:dyDescent="0.25">
      <c r="A201" s="1771"/>
      <c r="B201" s="1772"/>
      <c r="C201" s="1772"/>
      <c r="D201" s="1772"/>
      <c r="E201" s="1772"/>
      <c r="F201" s="1772"/>
      <c r="G201" s="1772"/>
      <c r="H201" s="1772"/>
      <c r="I201" s="1772"/>
      <c r="J201" s="1772"/>
      <c r="K201" s="1772"/>
      <c r="L201" s="1772"/>
      <c r="M201" s="1772"/>
      <c r="N201" s="1772"/>
      <c r="O201" s="1772"/>
      <c r="P201" s="1772"/>
      <c r="Q201" s="1772"/>
      <c r="R201" s="1772"/>
      <c r="S201" s="1772"/>
      <c r="T201" s="1772"/>
      <c r="U201" s="1772"/>
      <c r="V201" s="1772"/>
      <c r="W201" s="1772"/>
      <c r="X201" s="1772"/>
      <c r="Y201" s="1772"/>
      <c r="Z201" s="1772"/>
      <c r="AA201" s="1772"/>
      <c r="AB201" s="1772"/>
      <c r="AC201" s="1772"/>
      <c r="AD201" s="1772"/>
      <c r="AE201" s="1772"/>
      <c r="AF201" s="1772"/>
      <c r="AG201" s="1772"/>
      <c r="AH201" s="1772"/>
      <c r="AI201" s="1772"/>
      <c r="AJ201" s="1773"/>
    </row>
    <row r="202" spans="1:36" x14ac:dyDescent="0.25">
      <c r="A202" s="1771"/>
      <c r="B202" s="1772"/>
      <c r="C202" s="1772"/>
      <c r="D202" s="1772"/>
      <c r="E202" s="1772"/>
      <c r="F202" s="1772"/>
      <c r="G202" s="1772"/>
      <c r="H202" s="1772"/>
      <c r="I202" s="1772"/>
      <c r="J202" s="1772"/>
      <c r="K202" s="1772"/>
      <c r="L202" s="1772"/>
      <c r="M202" s="1772"/>
      <c r="N202" s="1772"/>
      <c r="O202" s="1772"/>
      <c r="P202" s="1772"/>
      <c r="Q202" s="1772"/>
      <c r="R202" s="1772"/>
      <c r="S202" s="1772"/>
      <c r="T202" s="1772"/>
      <c r="U202" s="1772"/>
      <c r="V202" s="1772"/>
      <c r="W202" s="1772"/>
      <c r="X202" s="1772"/>
      <c r="Y202" s="1772"/>
      <c r="Z202" s="1772"/>
      <c r="AA202" s="1772"/>
      <c r="AB202" s="1772"/>
      <c r="AC202" s="1772"/>
      <c r="AD202" s="1772"/>
      <c r="AE202" s="1772"/>
      <c r="AF202" s="1772"/>
      <c r="AG202" s="1772"/>
      <c r="AH202" s="1772"/>
      <c r="AI202" s="1772"/>
      <c r="AJ202" s="1773"/>
    </row>
    <row r="203" spans="1:36" ht="15" customHeight="1" x14ac:dyDescent="0.25">
      <c r="A203" s="1720" t="s">
        <v>502</v>
      </c>
      <c r="B203" s="1721"/>
      <c r="C203" s="1721"/>
      <c r="D203" s="1721"/>
      <c r="E203" s="1721"/>
      <c r="F203" s="1721"/>
      <c r="G203" s="1721"/>
      <c r="H203" s="1721"/>
      <c r="I203" s="1721"/>
      <c r="J203" s="1721"/>
      <c r="K203" s="1721"/>
      <c r="L203" s="1721"/>
      <c r="M203" s="1721"/>
      <c r="N203" s="1721"/>
      <c r="O203" s="1721"/>
      <c r="P203" s="1721"/>
      <c r="Q203" s="1721"/>
      <c r="R203" s="1721"/>
      <c r="S203" s="1721"/>
      <c r="T203" s="1721"/>
      <c r="U203" s="1721"/>
      <c r="V203" s="1721"/>
      <c r="W203" s="1721"/>
      <c r="X203" s="1721"/>
      <c r="Y203" s="1721"/>
      <c r="Z203" s="1721"/>
      <c r="AA203" s="1721"/>
      <c r="AB203" s="1721"/>
      <c r="AC203" s="1721"/>
      <c r="AD203" s="1721"/>
      <c r="AE203" s="1721"/>
      <c r="AF203" s="1721"/>
      <c r="AG203" s="1721"/>
      <c r="AH203" s="1721"/>
      <c r="AI203" s="1721"/>
      <c r="AJ203" s="1722"/>
    </row>
    <row r="204" spans="1:36" x14ac:dyDescent="0.25">
      <c r="A204" s="1720"/>
      <c r="B204" s="1721"/>
      <c r="C204" s="1721"/>
      <c r="D204" s="1721"/>
      <c r="E204" s="1721"/>
      <c r="F204" s="1721"/>
      <c r="G204" s="1721"/>
      <c r="H204" s="1721"/>
      <c r="I204" s="1721"/>
      <c r="J204" s="1721"/>
      <c r="K204" s="1721"/>
      <c r="L204" s="1721"/>
      <c r="M204" s="1721"/>
      <c r="N204" s="1721"/>
      <c r="O204" s="1721"/>
      <c r="P204" s="1721"/>
      <c r="Q204" s="1721"/>
      <c r="R204" s="1721"/>
      <c r="S204" s="1721"/>
      <c r="T204" s="1721"/>
      <c r="U204" s="1721"/>
      <c r="V204" s="1721"/>
      <c r="W204" s="1721"/>
      <c r="X204" s="1721"/>
      <c r="Y204" s="1721"/>
      <c r="Z204" s="1721"/>
      <c r="AA204" s="1721"/>
      <c r="AB204" s="1721"/>
      <c r="AC204" s="1721"/>
      <c r="AD204" s="1721"/>
      <c r="AE204" s="1721"/>
      <c r="AF204" s="1721"/>
      <c r="AG204" s="1721"/>
      <c r="AH204" s="1721"/>
      <c r="AI204" s="1721"/>
      <c r="AJ204" s="1722"/>
    </row>
    <row r="205" spans="1:36" ht="15.75" thickBot="1" x14ac:dyDescent="0.3">
      <c r="A205" s="1727"/>
      <c r="B205" s="1728"/>
      <c r="C205" s="1728"/>
      <c r="D205" s="1728"/>
      <c r="E205" s="1728"/>
      <c r="F205" s="1728"/>
      <c r="G205" s="1728"/>
      <c r="H205" s="1728"/>
      <c r="I205" s="1728"/>
      <c r="J205" s="1728"/>
      <c r="K205" s="1728"/>
      <c r="L205" s="1728"/>
      <c r="M205" s="1728"/>
      <c r="N205" s="1728"/>
      <c r="O205" s="1728"/>
      <c r="P205" s="1728"/>
      <c r="Q205" s="1728"/>
      <c r="R205" s="1728"/>
      <c r="S205" s="1728"/>
      <c r="T205" s="1728"/>
      <c r="U205" s="1728"/>
      <c r="V205" s="1728"/>
      <c r="W205" s="1728"/>
      <c r="X205" s="1728"/>
      <c r="Y205" s="1728"/>
      <c r="Z205" s="1728"/>
      <c r="AA205" s="1728"/>
      <c r="AB205" s="1728"/>
      <c r="AC205" s="1728"/>
      <c r="AD205" s="1728"/>
      <c r="AE205" s="1728"/>
      <c r="AF205" s="1728"/>
      <c r="AG205" s="1728"/>
      <c r="AH205" s="1728"/>
      <c r="AI205" s="1728"/>
      <c r="AJ205" s="1729"/>
    </row>
    <row r="206" spans="1:36" x14ac:dyDescent="0.25">
      <c r="A206" s="1238" t="s">
        <v>301</v>
      </c>
      <c r="B206" s="1239"/>
      <c r="C206" s="1239"/>
      <c r="D206" s="1239"/>
      <c r="E206" s="1239"/>
      <c r="F206" s="1239"/>
      <c r="G206" s="1239"/>
      <c r="H206" s="1239"/>
      <c r="I206" s="1240"/>
      <c r="J206" s="1238" t="s">
        <v>302</v>
      </c>
      <c r="K206" s="1239"/>
      <c r="L206" s="1239"/>
      <c r="M206" s="1239"/>
      <c r="N206" s="1239"/>
      <c r="O206" s="1239"/>
      <c r="P206" s="1239"/>
      <c r="Q206" s="1239"/>
      <c r="R206" s="1240"/>
      <c r="S206" s="1238" t="s">
        <v>304</v>
      </c>
      <c r="T206" s="1239"/>
      <c r="U206" s="1239"/>
      <c r="V206" s="1239"/>
      <c r="W206" s="1239"/>
      <c r="X206" s="1239"/>
      <c r="Y206" s="1239"/>
      <c r="Z206" s="1239"/>
      <c r="AA206" s="1240"/>
      <c r="AB206" s="1238" t="s">
        <v>303</v>
      </c>
      <c r="AC206" s="1239"/>
      <c r="AD206" s="1239"/>
      <c r="AE206" s="1239"/>
      <c r="AF206" s="1239"/>
      <c r="AG206" s="1239"/>
      <c r="AH206" s="1239"/>
      <c r="AI206" s="1239"/>
      <c r="AJ206" s="1240"/>
    </row>
    <row r="207" spans="1:36" x14ac:dyDescent="0.25">
      <c r="A207" s="1241"/>
      <c r="B207" s="1242"/>
      <c r="C207" s="1242"/>
      <c r="D207" s="1242"/>
      <c r="E207" s="1242"/>
      <c r="F207" s="1242"/>
      <c r="G207" s="1242"/>
      <c r="H207" s="1242"/>
      <c r="I207" s="1243"/>
      <c r="J207" s="1241"/>
      <c r="K207" s="1242"/>
      <c r="L207" s="1242"/>
      <c r="M207" s="1242"/>
      <c r="N207" s="1242"/>
      <c r="O207" s="1242"/>
      <c r="P207" s="1242"/>
      <c r="Q207" s="1242"/>
      <c r="R207" s="1243"/>
      <c r="S207" s="1241"/>
      <c r="T207" s="1242"/>
      <c r="U207" s="1242"/>
      <c r="V207" s="1242"/>
      <c r="W207" s="1242"/>
      <c r="X207" s="1242"/>
      <c r="Y207" s="1242"/>
      <c r="Z207" s="1242"/>
      <c r="AA207" s="1243"/>
      <c r="AB207" s="1241"/>
      <c r="AC207" s="1242"/>
      <c r="AD207" s="1242"/>
      <c r="AE207" s="1242"/>
      <c r="AF207" s="1242"/>
      <c r="AG207" s="1242"/>
      <c r="AH207" s="1242"/>
      <c r="AI207" s="1242"/>
      <c r="AJ207" s="1243"/>
    </row>
    <row r="208" spans="1:36" x14ac:dyDescent="0.25">
      <c r="A208" s="1255">
        <f>'CARGAR datos'!I10</f>
        <v>0</v>
      </c>
      <c r="B208" s="1256"/>
      <c r="C208" s="1256"/>
      <c r="D208" s="1256"/>
      <c r="E208" s="1256"/>
      <c r="F208" s="1256"/>
      <c r="G208" s="1256"/>
      <c r="H208" s="1256"/>
      <c r="I208" s="1257"/>
      <c r="J208" s="1255">
        <f>'CARGAR datos'!L10</f>
        <v>0</v>
      </c>
      <c r="K208" s="1256"/>
      <c r="L208" s="1256"/>
      <c r="M208" s="1256"/>
      <c r="N208" s="1256"/>
      <c r="O208" s="1256"/>
      <c r="P208" s="1256"/>
      <c r="Q208" s="1256"/>
      <c r="R208" s="1257"/>
      <c r="S208" s="92"/>
      <c r="T208" s="91"/>
      <c r="U208" s="91"/>
      <c r="V208" s="91"/>
      <c r="W208" s="91"/>
      <c r="X208" s="91"/>
      <c r="Y208" s="91"/>
      <c r="Z208" s="91"/>
      <c r="AA208" s="93"/>
      <c r="AB208" s="92"/>
      <c r="AC208" s="91"/>
      <c r="AD208" s="91"/>
      <c r="AE208" s="91"/>
      <c r="AF208" s="91"/>
      <c r="AG208" s="91"/>
      <c r="AH208" s="91"/>
      <c r="AI208" s="91"/>
      <c r="AJ208" s="93"/>
    </row>
    <row r="209" spans="1:36" x14ac:dyDescent="0.25">
      <c r="A209" s="1255"/>
      <c r="B209" s="1256"/>
      <c r="C209" s="1256"/>
      <c r="D209" s="1256"/>
      <c r="E209" s="1256"/>
      <c r="F209" s="1256"/>
      <c r="G209" s="1256"/>
      <c r="H209" s="1256"/>
      <c r="I209" s="1257"/>
      <c r="J209" s="1255"/>
      <c r="K209" s="1256"/>
      <c r="L209" s="1256"/>
      <c r="M209" s="1256"/>
      <c r="N209" s="1256"/>
      <c r="O209" s="1256"/>
      <c r="P209" s="1256"/>
      <c r="Q209" s="1256"/>
      <c r="R209" s="1257"/>
      <c r="S209" s="92"/>
      <c r="T209" s="91"/>
      <c r="U209" s="91"/>
      <c r="V209" s="91"/>
      <c r="W209" s="91"/>
      <c r="X209" s="91"/>
      <c r="Y209" s="91"/>
      <c r="Z209" s="91"/>
      <c r="AA209" s="93"/>
      <c r="AB209" s="92"/>
      <c r="AC209" s="91"/>
      <c r="AD209" s="91"/>
      <c r="AE209" s="91"/>
      <c r="AF209" s="91"/>
      <c r="AG209" s="91"/>
      <c r="AH209" s="91"/>
      <c r="AI209" s="91"/>
      <c r="AJ209" s="93"/>
    </row>
    <row r="210" spans="1:36" x14ac:dyDescent="0.25">
      <c r="A210" s="1255"/>
      <c r="B210" s="1256"/>
      <c r="C210" s="1256"/>
      <c r="D210" s="1256"/>
      <c r="E210" s="1256"/>
      <c r="F210" s="1256"/>
      <c r="G210" s="1256"/>
      <c r="H210" s="1256"/>
      <c r="I210" s="1257"/>
      <c r="J210" s="1255"/>
      <c r="K210" s="1256"/>
      <c r="L210" s="1256"/>
      <c r="M210" s="1256"/>
      <c r="N210" s="1256"/>
      <c r="O210" s="1256"/>
      <c r="P210" s="1256"/>
      <c r="Q210" s="1256"/>
      <c r="R210" s="1257"/>
      <c r="S210" s="92"/>
      <c r="T210" s="91"/>
      <c r="U210" s="91"/>
      <c r="V210" s="91"/>
      <c r="W210" s="91"/>
      <c r="X210" s="91"/>
      <c r="Y210" s="91"/>
      <c r="Z210" s="91"/>
      <c r="AA210" s="93"/>
      <c r="AB210" s="92"/>
      <c r="AC210" s="91"/>
      <c r="AD210" s="91"/>
      <c r="AE210" s="91"/>
      <c r="AF210" s="91"/>
      <c r="AG210" s="91"/>
      <c r="AH210" s="91"/>
      <c r="AI210" s="91"/>
      <c r="AJ210" s="93"/>
    </row>
    <row r="211" spans="1:36" x14ac:dyDescent="0.25">
      <c r="A211" s="1255"/>
      <c r="B211" s="1256"/>
      <c r="C211" s="1256"/>
      <c r="D211" s="1256"/>
      <c r="E211" s="1256"/>
      <c r="F211" s="1256"/>
      <c r="G211" s="1256"/>
      <c r="H211" s="1256"/>
      <c r="I211" s="1257"/>
      <c r="J211" s="1255"/>
      <c r="K211" s="1256"/>
      <c r="L211" s="1256"/>
      <c r="M211" s="1256"/>
      <c r="N211" s="1256"/>
      <c r="O211" s="1256"/>
      <c r="P211" s="1256"/>
      <c r="Q211" s="1256"/>
      <c r="R211" s="1257"/>
      <c r="S211" s="92"/>
      <c r="T211" s="91"/>
      <c r="U211" s="91"/>
      <c r="V211" s="91"/>
      <c r="W211" s="91"/>
      <c r="X211" s="91"/>
      <c r="Y211" s="91"/>
      <c r="Z211" s="91"/>
      <c r="AA211" s="93"/>
      <c r="AB211" s="92"/>
      <c r="AC211" s="91"/>
      <c r="AD211" s="91"/>
      <c r="AE211" s="91"/>
      <c r="AF211" s="91"/>
      <c r="AG211" s="91"/>
      <c r="AH211" s="91"/>
      <c r="AI211" s="91"/>
      <c r="AJ211" s="93"/>
    </row>
    <row r="212" spans="1:36" ht="15" customHeight="1" x14ac:dyDescent="0.25">
      <c r="A212" s="1255"/>
      <c r="B212" s="1256"/>
      <c r="C212" s="1256"/>
      <c r="D212" s="1256"/>
      <c r="E212" s="1256"/>
      <c r="F212" s="1256"/>
      <c r="G212" s="1256"/>
      <c r="H212" s="1256"/>
      <c r="I212" s="1257"/>
      <c r="J212" s="1255"/>
      <c r="K212" s="1256"/>
      <c r="L212" s="1256"/>
      <c r="M212" s="1256"/>
      <c r="N212" s="1256"/>
      <c r="O212" s="1256"/>
      <c r="P212" s="1256"/>
      <c r="Q212" s="1256"/>
      <c r="R212" s="1257"/>
      <c r="S212" s="92"/>
      <c r="T212" s="91"/>
      <c r="U212" s="91"/>
      <c r="V212" s="91"/>
      <c r="W212" s="91"/>
      <c r="X212" s="91"/>
      <c r="Y212" s="91"/>
      <c r="Z212" s="91"/>
      <c r="AA212" s="93"/>
      <c r="AB212" s="92"/>
      <c r="AC212" s="91"/>
      <c r="AD212" s="91"/>
      <c r="AE212" s="91"/>
      <c r="AF212" s="91"/>
      <c r="AG212" s="91"/>
      <c r="AH212" s="91"/>
      <c r="AI212" s="91"/>
      <c r="AJ212" s="93"/>
    </row>
    <row r="213" spans="1:36" x14ac:dyDescent="0.25">
      <c r="A213" s="1250" t="str">
        <f>'CARGAR datos'!E19</f>
        <v>-</v>
      </c>
      <c r="B213" s="1251"/>
      <c r="C213" s="1251"/>
      <c r="D213" s="1251"/>
      <c r="E213" s="1251"/>
      <c r="F213" s="1251"/>
      <c r="G213" s="1251"/>
      <c r="H213" s="1251"/>
      <c r="I213" s="1252"/>
      <c r="J213" s="1596" t="str">
        <f>'CARGAR datos'!E8</f>
        <v>-</v>
      </c>
      <c r="K213" s="1251"/>
      <c r="L213" s="1251"/>
      <c r="M213" s="1251"/>
      <c r="N213" s="1251"/>
      <c r="O213" s="1251"/>
      <c r="P213" s="1251"/>
      <c r="Q213" s="1251"/>
      <c r="R213" s="1252"/>
      <c r="S213" s="92"/>
      <c r="T213" s="91"/>
      <c r="U213" s="91"/>
      <c r="V213" s="91"/>
      <c r="W213" s="91"/>
      <c r="X213" s="91"/>
      <c r="Y213" s="91"/>
      <c r="Z213" s="91"/>
      <c r="AA213" s="93"/>
      <c r="AB213" s="92"/>
      <c r="AC213" s="91"/>
      <c r="AD213" s="91"/>
      <c r="AE213" s="91"/>
      <c r="AF213" s="91"/>
      <c r="AG213" s="91"/>
      <c r="AH213" s="91"/>
      <c r="AI213" s="91"/>
      <c r="AJ213" s="93"/>
    </row>
    <row r="214" spans="1:36" ht="15" customHeight="1" x14ac:dyDescent="0.25">
      <c r="A214" s="92"/>
      <c r="B214" s="91"/>
      <c r="C214" s="1247" t="str">
        <f>'CARGAR datos'!E25</f>
        <v>-</v>
      </c>
      <c r="D214" s="1247"/>
      <c r="E214" s="1247"/>
      <c r="F214" s="1247"/>
      <c r="G214" s="1247"/>
      <c r="H214" s="91"/>
      <c r="I214" s="93"/>
      <c r="J214" s="106"/>
      <c r="K214" s="1248" t="str">
        <f>'CARGAR datos'!E10</f>
        <v>-</v>
      </c>
      <c r="L214" s="1248"/>
      <c r="M214" s="1248"/>
      <c r="N214" s="1248"/>
      <c r="O214" s="1248"/>
      <c r="P214" s="1248"/>
      <c r="Q214" s="1248"/>
      <c r="R214" s="108"/>
      <c r="S214" s="92"/>
      <c r="T214" s="91"/>
      <c r="U214" s="91"/>
      <c r="V214" s="91"/>
      <c r="W214" s="91"/>
      <c r="X214" s="91"/>
      <c r="Y214" s="91"/>
      <c r="Z214" s="91"/>
      <c r="AA214" s="93"/>
      <c r="AB214" s="92"/>
      <c r="AC214" s="91"/>
      <c r="AD214" s="91"/>
      <c r="AE214" s="91"/>
      <c r="AF214" s="91"/>
      <c r="AG214" s="91"/>
      <c r="AH214" s="91"/>
      <c r="AI214" s="91"/>
      <c r="AJ214" s="93"/>
    </row>
    <row r="215" spans="1:36" ht="15.75" thickBot="1" x14ac:dyDescent="0.3">
      <c r="A215" s="95"/>
      <c r="B215" s="119" t="s">
        <v>305</v>
      </c>
      <c r="C215" s="96"/>
      <c r="D215" s="96"/>
      <c r="E215" s="1249">
        <f>'CARGAR datos'!Z25</f>
        <v>46204</v>
      </c>
      <c r="F215" s="1249"/>
      <c r="G215" s="1249"/>
      <c r="H215" s="1249"/>
      <c r="I215" s="97"/>
      <c r="J215" s="95"/>
      <c r="K215" s="119" t="s">
        <v>305</v>
      </c>
      <c r="L215" s="96"/>
      <c r="M215" s="96"/>
      <c r="N215" s="1249">
        <f>'CARGAR datos'!Z25</f>
        <v>46204</v>
      </c>
      <c r="O215" s="1249"/>
      <c r="P215" s="1249"/>
      <c r="Q215" s="1249"/>
      <c r="R215" s="97"/>
      <c r="S215" s="95"/>
      <c r="T215" s="119" t="s">
        <v>305</v>
      </c>
      <c r="U215" s="96"/>
      <c r="V215" s="96"/>
      <c r="W215" s="1246"/>
      <c r="X215" s="1246"/>
      <c r="Y215" s="1246"/>
      <c r="Z215" s="1246"/>
      <c r="AA215" s="97"/>
      <c r="AB215" s="95"/>
      <c r="AC215" s="119" t="s">
        <v>305</v>
      </c>
      <c r="AD215" s="96"/>
      <c r="AE215" s="96"/>
      <c r="AF215" s="1246"/>
      <c r="AG215" s="1246"/>
      <c r="AH215" s="1246"/>
      <c r="AI215" s="1246"/>
      <c r="AJ215" s="97"/>
    </row>
    <row r="216" spans="1:36" x14ac:dyDescent="0.25">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c r="AB216" s="12"/>
      <c r="AC216" s="12"/>
      <c r="AD216" s="12"/>
      <c r="AE216" s="12"/>
      <c r="AF216" s="12"/>
      <c r="AG216" s="12"/>
      <c r="AH216" s="12"/>
      <c r="AI216" s="12"/>
      <c r="AJ216" s="12"/>
    </row>
    <row r="217" spans="1:36" x14ac:dyDescent="0.25">
      <c r="AD217" s="1724" t="s">
        <v>508</v>
      </c>
      <c r="AE217" s="1724"/>
      <c r="AF217" s="1724"/>
      <c r="AG217" s="1724"/>
    </row>
  </sheetData>
  <sheetProtection algorithmName="SHA-512" hashValue="LYZ/43GNyss+jCcCD6/2bcEmhnY3h9IFs/U9SGojZDVl7ZkYhVILsKuCHm0nnZu8bQ+1YXZrY7NuZJMpxjsaDg==" saltValue="O+piwb+a4EMyZZnkaiud4g==" spinCount="100000" sheet="1" selectLockedCells="1"/>
  <mergeCells count="187">
    <mergeCell ref="A139:I139"/>
    <mergeCell ref="J139:R139"/>
    <mergeCell ref="A134:I138"/>
    <mergeCell ref="J134:R138"/>
    <mergeCell ref="B162:F162"/>
    <mergeCell ref="G162:L162"/>
    <mergeCell ref="A203:AJ205"/>
    <mergeCell ref="A206:I207"/>
    <mergeCell ref="J206:R207"/>
    <mergeCell ref="S206:AA207"/>
    <mergeCell ref="AB206:AJ207"/>
    <mergeCell ref="A164:AJ202"/>
    <mergeCell ref="AB159:AC159"/>
    <mergeCell ref="AD159:AE159"/>
    <mergeCell ref="AF159:AJ159"/>
    <mergeCell ref="B160:F160"/>
    <mergeCell ref="W159:Y159"/>
    <mergeCell ref="Z159:AA159"/>
    <mergeCell ref="G160:Q160"/>
    <mergeCell ref="B161:G161"/>
    <mergeCell ref="H161:V161"/>
    <mergeCell ref="B159:K159"/>
    <mergeCell ref="L159:M159"/>
    <mergeCell ref="N159:O159"/>
    <mergeCell ref="P159:R159"/>
    <mergeCell ref="S159:T159"/>
    <mergeCell ref="U159:V159"/>
    <mergeCell ref="AD217:AG217"/>
    <mergeCell ref="C214:G214"/>
    <mergeCell ref="K214:Q214"/>
    <mergeCell ref="E215:H215"/>
    <mergeCell ref="N215:Q215"/>
    <mergeCell ref="W215:Z215"/>
    <mergeCell ref="AF215:AI215"/>
    <mergeCell ref="A213:I213"/>
    <mergeCell ref="A208:I212"/>
    <mergeCell ref="J213:R213"/>
    <mergeCell ref="J208:R212"/>
    <mergeCell ref="AD143:AG143"/>
    <mergeCell ref="A148:I155"/>
    <mergeCell ref="J148:AJ150"/>
    <mergeCell ref="J151:AJ155"/>
    <mergeCell ref="B157:G157"/>
    <mergeCell ref="H157:AJ157"/>
    <mergeCell ref="F158:AF158"/>
    <mergeCell ref="AH158:AJ158"/>
    <mergeCell ref="B158:E158"/>
    <mergeCell ref="AA102:AH103"/>
    <mergeCell ref="C140:G140"/>
    <mergeCell ref="K140:Q140"/>
    <mergeCell ref="E141:H141"/>
    <mergeCell ref="N141:Q141"/>
    <mergeCell ref="W141:Z141"/>
    <mergeCell ref="AF141:AI141"/>
    <mergeCell ref="A129:AJ131"/>
    <mergeCell ref="A132:I133"/>
    <mergeCell ref="J132:R133"/>
    <mergeCell ref="S132:AA133"/>
    <mergeCell ref="AB132:AJ133"/>
    <mergeCell ref="F109:G109"/>
    <mergeCell ref="S109:T109"/>
    <mergeCell ref="AA104:AH105"/>
    <mergeCell ref="S104:Z105"/>
    <mergeCell ref="S102:Z103"/>
    <mergeCell ref="K104:R105"/>
    <mergeCell ref="K102:R103"/>
    <mergeCell ref="B102:J103"/>
    <mergeCell ref="B104:J105"/>
    <mergeCell ref="R120:S120"/>
    <mergeCell ref="D122:F122"/>
    <mergeCell ref="W124:Z125"/>
    <mergeCell ref="AB85:AC85"/>
    <mergeCell ref="AD85:AE85"/>
    <mergeCell ref="AF85:AJ85"/>
    <mergeCell ref="B86:F86"/>
    <mergeCell ref="G86:Q86"/>
    <mergeCell ref="B87:G87"/>
    <mergeCell ref="H87:V87"/>
    <mergeCell ref="U120:V120"/>
    <mergeCell ref="B88:F88"/>
    <mergeCell ref="G88:L88"/>
    <mergeCell ref="A91:P91"/>
    <mergeCell ref="A92:W92"/>
    <mergeCell ref="I98:J98"/>
    <mergeCell ref="L98:M98"/>
    <mergeCell ref="D98:F98"/>
    <mergeCell ref="D100:F100"/>
    <mergeCell ref="B85:K85"/>
    <mergeCell ref="L85:M85"/>
    <mergeCell ref="N85:O85"/>
    <mergeCell ref="P85:R85"/>
    <mergeCell ref="S85:T85"/>
    <mergeCell ref="U85:V85"/>
    <mergeCell ref="W85:Y85"/>
    <mergeCell ref="Z85:AA85"/>
    <mergeCell ref="F84:AF84"/>
    <mergeCell ref="AH84:AJ84"/>
    <mergeCell ref="AD70:AG70"/>
    <mergeCell ref="A74:I81"/>
    <mergeCell ref="J74:AJ76"/>
    <mergeCell ref="J77:AJ81"/>
    <mergeCell ref="B83:G83"/>
    <mergeCell ref="H83:AJ83"/>
    <mergeCell ref="C67:G67"/>
    <mergeCell ref="K67:Q67"/>
    <mergeCell ref="E68:H68"/>
    <mergeCell ref="N68:Q68"/>
    <mergeCell ref="W68:Z68"/>
    <mergeCell ref="AF68:AI68"/>
    <mergeCell ref="B84:E84"/>
    <mergeCell ref="A66:I66"/>
    <mergeCell ref="J66:R66"/>
    <mergeCell ref="A61:I65"/>
    <mergeCell ref="J61:R65"/>
    <mergeCell ref="A21:AJ23"/>
    <mergeCell ref="A24:U24"/>
    <mergeCell ref="A25:AJ29"/>
    <mergeCell ref="A30:U30"/>
    <mergeCell ref="A31:AJ36"/>
    <mergeCell ref="A59:I60"/>
    <mergeCell ref="J59:R60"/>
    <mergeCell ref="S59:AA60"/>
    <mergeCell ref="AB59:AJ60"/>
    <mergeCell ref="A38:AJ42"/>
    <mergeCell ref="A43:U43"/>
    <mergeCell ref="A44:AJ48"/>
    <mergeCell ref="A49:U49"/>
    <mergeCell ref="A50:AJ55"/>
    <mergeCell ref="A56:AJ58"/>
    <mergeCell ref="B13:F13"/>
    <mergeCell ref="G13:Q13"/>
    <mergeCell ref="A37:U37"/>
    <mergeCell ref="B14:G14"/>
    <mergeCell ref="H14:V14"/>
    <mergeCell ref="B15:F15"/>
    <mergeCell ref="G15:L15"/>
    <mergeCell ref="A18:AJ18"/>
    <mergeCell ref="A20:U20"/>
    <mergeCell ref="A1:I8"/>
    <mergeCell ref="J1:AJ3"/>
    <mergeCell ref="J4:AJ8"/>
    <mergeCell ref="B10:G10"/>
    <mergeCell ref="H10:AJ10"/>
    <mergeCell ref="B11:E11"/>
    <mergeCell ref="W12:Y12"/>
    <mergeCell ref="Z12:AA12"/>
    <mergeCell ref="AB12:AC12"/>
    <mergeCell ref="AD12:AE12"/>
    <mergeCell ref="AF12:AJ12"/>
    <mergeCell ref="B12:K12"/>
    <mergeCell ref="L12:M12"/>
    <mergeCell ref="N12:O12"/>
    <mergeCell ref="P12:R12"/>
    <mergeCell ref="S12:T12"/>
    <mergeCell ref="U12:V12"/>
    <mergeCell ref="F11:AF11"/>
    <mergeCell ref="AH11:AJ11"/>
    <mergeCell ref="T124:V125"/>
    <mergeCell ref="Q124:S125"/>
    <mergeCell ref="B124:G125"/>
    <mergeCell ref="H124:L125"/>
    <mergeCell ref="B126:G127"/>
    <mergeCell ref="D93:J93"/>
    <mergeCell ref="K126:L127"/>
    <mergeCell ref="H126:J127"/>
    <mergeCell ref="M126:O127"/>
    <mergeCell ref="Q126:R127"/>
    <mergeCell ref="P126:P127"/>
    <mergeCell ref="M124:P125"/>
    <mergeCell ref="T126:U127"/>
    <mergeCell ref="V126:V127"/>
    <mergeCell ref="S126:S127"/>
    <mergeCell ref="A107:W107"/>
    <mergeCell ref="D120:E120"/>
    <mergeCell ref="G120:H120"/>
    <mergeCell ref="J120:K120"/>
    <mergeCell ref="O120:P120"/>
    <mergeCell ref="B109:C109"/>
    <mergeCell ref="AG126:AI127"/>
    <mergeCell ref="AG124:AI125"/>
    <mergeCell ref="AA124:AF124"/>
    <mergeCell ref="AD125:AF125"/>
    <mergeCell ref="AD126:AF127"/>
    <mergeCell ref="AA125:AC125"/>
    <mergeCell ref="AA126:AC127"/>
    <mergeCell ref="Y126:Z127"/>
    <mergeCell ref="W126:X127"/>
  </mergeCells>
  <conditionalFormatting sqref="D90:F90 O90 AI90 G160 R160:S160 A162 AA162:AE162 A213 J213 C214:G214 K214:Q214 E215:H215 N215:Q215">
    <cfRule type="cellIs" dxfId="12" priority="6" stopIfTrue="1" operator="equal">
      <formula>0</formula>
    </cfRule>
  </conditionalFormatting>
  <conditionalFormatting sqref="G13 R13:S13 A15 AA15:AE15 D17:F17 O17 AI17 C19:D19 K19 W19 AC19:AJ19 V43:AE43 A66 J66 C67:G67 K67:Q67 E68:H68 N68:Q68">
    <cfRule type="cellIs" dxfId="11" priority="10" stopIfTrue="1" operator="equal">
      <formula>0</formula>
    </cfRule>
  </conditionalFormatting>
  <conditionalFormatting sqref="G86 R86:S86 A88 AA88:AE88 A139 J139 C140:G140 K140:Q140 E141:H141 N141:Q141">
    <cfRule type="cellIs" dxfId="10" priority="3" stopIfTrue="1" operator="equal">
      <formula>0</formula>
    </cfRule>
  </conditionalFormatting>
  <conditionalFormatting sqref="X13">
    <cfRule type="cellIs" dxfId="9" priority="8" stopIfTrue="1" operator="equal">
      <formula>0</formula>
    </cfRule>
  </conditionalFormatting>
  <conditionalFormatting sqref="X86">
    <cfRule type="cellIs" dxfId="8" priority="1" stopIfTrue="1" operator="equal">
      <formula>0</formula>
    </cfRule>
  </conditionalFormatting>
  <conditionalFormatting sqref="X160">
    <cfRule type="cellIs" dxfId="7" priority="4" stopIfTrue="1" operator="equal">
      <formula>0</formula>
    </cfRule>
  </conditionalFormatting>
  <conditionalFormatting sqref="AB37">
    <cfRule type="cellIs" dxfId="6" priority="7" stopIfTrue="1" operator="equal">
      <formula>0</formula>
    </cfRule>
  </conditionalFormatting>
  <conditionalFormatting sqref="AD17">
    <cfRule type="cellIs" dxfId="5" priority="9" stopIfTrue="1" operator="equal">
      <formula>0</formula>
    </cfRule>
  </conditionalFormatting>
  <conditionalFormatting sqref="AD90">
    <cfRule type="cellIs" dxfId="4" priority="5" stopIfTrue="1" operator="equal">
      <formula>0</formula>
    </cfRule>
  </conditionalFormatting>
  <printOptions horizontalCentered="1" verticalCentered="1"/>
  <pageMargins left="0.31496062992125984" right="0.31496062992125984" top="0.19685039370078741" bottom="0.19685039370078741" header="0" footer="0"/>
  <pageSetup paperSize="9" scale="74" orientation="portrait" r:id="rId1"/>
  <rowBreaks count="2" manualBreakCount="2">
    <brk id="71" max="16383" man="1"/>
    <brk id="145" max="16383" man="1"/>
  </rowBreaks>
  <colBreaks count="1" manualBreakCount="1">
    <brk id="36" max="1048575" man="1"/>
  </col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D3A6A-C093-435F-93C2-F015D74DD2BE}">
  <sheetPr codeName="Hoja12">
    <tabColor theme="9" tint="0.59999389629810485"/>
    <pageSetUpPr fitToPage="1"/>
  </sheetPr>
  <dimension ref="A2:G39"/>
  <sheetViews>
    <sheetView showGridLines="0" showRowColHeaders="0" showZeros="0" showRuler="0" view="pageLayout" zoomScaleNormal="100" workbookViewId="0">
      <selection activeCell="B21" sqref="B21:G21"/>
    </sheetView>
  </sheetViews>
  <sheetFormatPr baseColWidth="10" defaultRowHeight="15" x14ac:dyDescent="0.25"/>
  <cols>
    <col min="1" max="1" width="25" customWidth="1"/>
    <col min="5" max="5" width="11.28515625" customWidth="1"/>
    <col min="6" max="6" width="3.140625" customWidth="1"/>
  </cols>
  <sheetData>
    <row r="2" spans="1:7" x14ac:dyDescent="0.25">
      <c r="A2" s="1797" t="s">
        <v>427</v>
      </c>
      <c r="B2" s="1797"/>
      <c r="C2" s="1797"/>
      <c r="D2" s="1797"/>
      <c r="E2" s="1797"/>
      <c r="F2" s="1797"/>
      <c r="G2" s="1797"/>
    </row>
    <row r="3" spans="1:7" x14ac:dyDescent="0.25">
      <c r="A3" s="1797"/>
      <c r="B3" s="1797"/>
      <c r="C3" s="1797"/>
      <c r="D3" s="1797"/>
      <c r="E3" s="1797"/>
      <c r="F3" s="1797"/>
      <c r="G3" s="1797"/>
    </row>
    <row r="4" spans="1:7" x14ac:dyDescent="0.25">
      <c r="A4" s="1797"/>
      <c r="B4" s="1797"/>
      <c r="C4" s="1797"/>
      <c r="D4" s="1797"/>
      <c r="E4" s="1797"/>
      <c r="F4" s="1797"/>
      <c r="G4" s="1797"/>
    </row>
    <row r="5" spans="1:7" ht="15.75" x14ac:dyDescent="0.25">
      <c r="A5" s="1798"/>
      <c r="B5" s="1798"/>
      <c r="C5" s="1798"/>
      <c r="D5" s="1798"/>
      <c r="E5" s="1798"/>
      <c r="F5" s="1798"/>
      <c r="G5" s="1798"/>
    </row>
    <row r="6" spans="1:7" ht="16.5" x14ac:dyDescent="0.35">
      <c r="A6" s="287" t="s">
        <v>448</v>
      </c>
      <c r="B6" s="1799" t="str">
        <f>'CARGAR datos'!E8</f>
        <v>-</v>
      </c>
      <c r="C6" s="1800"/>
      <c r="D6" s="1800"/>
      <c r="E6" s="1800"/>
      <c r="F6" s="1800"/>
      <c r="G6" s="1801"/>
    </row>
    <row r="7" spans="1:7" x14ac:dyDescent="0.25">
      <c r="A7" s="285"/>
      <c r="B7" s="283"/>
      <c r="C7" s="283"/>
      <c r="D7" s="283"/>
      <c r="E7" s="283"/>
      <c r="F7" s="283"/>
      <c r="G7" s="286"/>
    </row>
    <row r="8" spans="1:7" ht="16.5" x14ac:dyDescent="0.35">
      <c r="A8" s="287" t="s">
        <v>444</v>
      </c>
      <c r="B8" s="1802" t="str">
        <f>'CARGAR datos'!E30</f>
        <v>-</v>
      </c>
      <c r="C8" s="1800"/>
      <c r="D8" s="1800"/>
      <c r="E8" s="1800"/>
      <c r="F8" s="288" t="s">
        <v>164</v>
      </c>
      <c r="G8" s="281" t="str">
        <f>'CARGAR datos'!I30</f>
        <v>-</v>
      </c>
    </row>
    <row r="9" spans="1:7" x14ac:dyDescent="0.25">
      <c r="A9" s="285"/>
      <c r="B9" s="283"/>
      <c r="C9" s="283"/>
      <c r="D9" s="283"/>
      <c r="E9" s="283"/>
      <c r="F9" s="283"/>
      <c r="G9" s="286"/>
    </row>
    <row r="10" spans="1:7" ht="16.5" x14ac:dyDescent="0.35">
      <c r="A10" s="287" t="s">
        <v>443</v>
      </c>
      <c r="B10" s="1802" t="str">
        <f>'CARGAR datos'!E31</f>
        <v>BAHIA BLANCA</v>
      </c>
      <c r="C10" s="1800"/>
      <c r="D10" s="1800"/>
      <c r="E10" s="1800"/>
      <c r="F10" s="1800"/>
      <c r="G10" s="1801"/>
    </row>
    <row r="11" spans="1:7" x14ac:dyDescent="0.25">
      <c r="A11" s="285"/>
      <c r="B11" s="283"/>
      <c r="C11" s="283"/>
      <c r="D11" s="283"/>
      <c r="E11" s="283"/>
      <c r="F11" s="283"/>
      <c r="G11" s="286"/>
    </row>
    <row r="12" spans="1:7" ht="16.5" x14ac:dyDescent="0.35">
      <c r="A12" s="287" t="s">
        <v>453</v>
      </c>
      <c r="B12" s="1802" t="str">
        <f>'CARGAR datos'!O31</f>
        <v>BUENOS AIRES</v>
      </c>
      <c r="C12" s="1800"/>
      <c r="D12" s="1800"/>
      <c r="E12" s="1800"/>
      <c r="F12" s="1800"/>
      <c r="G12" s="1801"/>
    </row>
    <row r="13" spans="1:7" x14ac:dyDescent="0.25">
      <c r="A13" s="285"/>
      <c r="B13" s="283"/>
      <c r="C13" s="283"/>
      <c r="D13" s="283"/>
      <c r="E13" s="283"/>
      <c r="F13" s="283"/>
      <c r="G13" s="286"/>
    </row>
    <row r="14" spans="1:7" ht="16.5" x14ac:dyDescent="0.35">
      <c r="A14" s="282" t="s">
        <v>454</v>
      </c>
      <c r="B14" s="1802">
        <f>'CARGAR datos'!O33</f>
        <v>8000</v>
      </c>
      <c r="C14" s="1800"/>
      <c r="D14" s="1800"/>
      <c r="E14" s="1800"/>
      <c r="F14" s="1800"/>
      <c r="G14" s="1801"/>
    </row>
    <row r="15" spans="1:7" ht="16.5" x14ac:dyDescent="0.35">
      <c r="A15" s="282"/>
      <c r="B15" s="282"/>
      <c r="C15" s="288"/>
      <c r="D15" s="288"/>
      <c r="E15" s="288"/>
      <c r="F15" s="288"/>
      <c r="G15" s="288"/>
    </row>
    <row r="16" spans="1:7" ht="16.5" x14ac:dyDescent="0.35">
      <c r="A16" s="287" t="s">
        <v>455</v>
      </c>
      <c r="B16" s="1810" t="str">
        <f>'CARGAR datos'!E10</f>
        <v>-</v>
      </c>
      <c r="C16" s="1811"/>
      <c r="D16" s="1811"/>
      <c r="E16" s="1811"/>
      <c r="F16" s="1811"/>
      <c r="G16" s="1811"/>
    </row>
    <row r="17" spans="1:7" x14ac:dyDescent="0.25">
      <c r="A17" s="1809" t="s">
        <v>428</v>
      </c>
      <c r="B17" s="1809"/>
      <c r="C17" s="1809"/>
      <c r="D17" s="1809"/>
      <c r="E17" s="1809"/>
      <c r="F17" s="1809"/>
      <c r="G17" s="1809"/>
    </row>
    <row r="18" spans="1:7" ht="16.5" x14ac:dyDescent="0.35">
      <c r="A18" s="1812" t="s">
        <v>463</v>
      </c>
      <c r="B18" s="1806"/>
      <c r="C18" s="1813" t="s">
        <v>429</v>
      </c>
      <c r="D18" s="1814"/>
      <c r="E18" s="1814"/>
      <c r="F18" s="1814"/>
      <c r="G18" s="1815"/>
    </row>
    <row r="19" spans="1:7" x14ac:dyDescent="0.25">
      <c r="A19" s="1816" t="s">
        <v>456</v>
      </c>
      <c r="B19" s="1817"/>
      <c r="C19" s="1818"/>
      <c r="D19" s="1795">
        <v>44949</v>
      </c>
      <c r="E19" s="1796"/>
      <c r="F19" s="1796"/>
      <c r="G19" s="1796"/>
    </row>
    <row r="20" spans="1:7" ht="45" x14ac:dyDescent="0.35">
      <c r="A20" s="289" t="s">
        <v>457</v>
      </c>
      <c r="B20" s="290">
        <v>44927</v>
      </c>
      <c r="C20" s="284" t="s">
        <v>458</v>
      </c>
      <c r="D20" s="291">
        <v>0.33333333333333331</v>
      </c>
      <c r="E20" s="1805" t="s">
        <v>459</v>
      </c>
      <c r="F20" s="1806"/>
      <c r="G20" s="291">
        <v>0.60416666666666663</v>
      </c>
    </row>
    <row r="21" spans="1:7" ht="60" x14ac:dyDescent="0.35">
      <c r="A21" s="289" t="s">
        <v>460</v>
      </c>
      <c r="B21" s="1807" t="s">
        <v>430</v>
      </c>
      <c r="C21" s="1807"/>
      <c r="D21" s="1807"/>
      <c r="E21" s="1807"/>
      <c r="F21" s="1807"/>
      <c r="G21" s="1808"/>
    </row>
    <row r="22" spans="1:7" ht="60" x14ac:dyDescent="0.35">
      <c r="A22" s="289" t="s">
        <v>461</v>
      </c>
      <c r="B22" s="1807" t="s">
        <v>430</v>
      </c>
      <c r="C22" s="1807"/>
      <c r="D22" s="1807"/>
      <c r="E22" s="1807"/>
      <c r="F22" s="1807"/>
      <c r="G22" s="1808"/>
    </row>
    <row r="23" spans="1:7" x14ac:dyDescent="0.25">
      <c r="A23" s="1809" t="s">
        <v>431</v>
      </c>
      <c r="B23" s="1809"/>
      <c r="C23" s="1809"/>
      <c r="D23" s="1809"/>
      <c r="E23" s="1809"/>
      <c r="F23" s="1809"/>
      <c r="G23" s="1809"/>
    </row>
    <row r="24" spans="1:7" ht="16.5" customHeight="1" x14ac:dyDescent="0.25">
      <c r="A24" s="1819" t="s">
        <v>462</v>
      </c>
      <c r="B24" s="1819"/>
      <c r="C24" s="1819"/>
      <c r="D24" s="1819"/>
      <c r="E24" s="1819"/>
      <c r="F24" s="1819"/>
      <c r="G24" s="1819"/>
    </row>
    <row r="25" spans="1:7" x14ac:dyDescent="0.25">
      <c r="A25" s="1820"/>
      <c r="B25" s="1820"/>
      <c r="C25" s="1820"/>
      <c r="D25" s="1820"/>
      <c r="E25" s="1820"/>
      <c r="F25" s="1820"/>
      <c r="G25" s="1820"/>
    </row>
    <row r="26" spans="1:7" x14ac:dyDescent="0.25">
      <c r="A26" s="1820"/>
      <c r="B26" s="1820"/>
      <c r="C26" s="1820"/>
      <c r="D26" s="1820"/>
      <c r="E26" s="1820"/>
      <c r="F26" s="1820"/>
      <c r="G26" s="1820"/>
    </row>
    <row r="28" spans="1:7" x14ac:dyDescent="0.25">
      <c r="A28" s="1151">
        <f>'CARGAR datos'!I10</f>
        <v>0</v>
      </c>
      <c r="B28" s="1151"/>
      <c r="C28" s="1151"/>
      <c r="D28" s="12"/>
      <c r="E28" s="12"/>
      <c r="F28" s="12"/>
      <c r="G28" s="12"/>
    </row>
    <row r="29" spans="1:7" x14ac:dyDescent="0.25">
      <c r="A29" s="1151"/>
      <c r="B29" s="1151"/>
      <c r="C29" s="1151"/>
      <c r="D29" s="12"/>
      <c r="E29" s="12"/>
      <c r="F29" s="12"/>
      <c r="G29" s="12"/>
    </row>
    <row r="30" spans="1:7" x14ac:dyDescent="0.25">
      <c r="A30" s="1151"/>
      <c r="B30" s="1151"/>
      <c r="C30" s="1151"/>
      <c r="D30" s="12"/>
      <c r="E30" s="12"/>
      <c r="F30" s="12"/>
      <c r="G30" s="12"/>
    </row>
    <row r="31" spans="1:7" x14ac:dyDescent="0.25">
      <c r="A31" s="1151"/>
      <c r="B31" s="1151"/>
      <c r="C31" s="1151"/>
      <c r="D31" s="12"/>
      <c r="E31" s="12"/>
      <c r="F31" s="12"/>
      <c r="G31" s="12"/>
    </row>
    <row r="32" spans="1:7" ht="16.5" customHeight="1" x14ac:dyDescent="0.25">
      <c r="A32" s="1151"/>
      <c r="B32" s="1151"/>
      <c r="C32" s="1151"/>
      <c r="D32" s="12"/>
      <c r="E32" s="12"/>
      <c r="F32" s="12"/>
      <c r="G32" s="12"/>
    </row>
    <row r="33" spans="1:7" ht="15.75" x14ac:dyDescent="0.3">
      <c r="A33" s="1821" t="s">
        <v>432</v>
      </c>
      <c r="B33" s="1821"/>
      <c r="C33" s="1821"/>
      <c r="D33" s="407"/>
      <c r="E33" s="407"/>
      <c r="F33" s="407"/>
      <c r="G33" s="407"/>
    </row>
    <row r="34" spans="1:7" ht="16.5" x14ac:dyDescent="0.35">
      <c r="B34" s="1803"/>
      <c r="C34" s="1803"/>
      <c r="D34" s="1803"/>
      <c r="E34" s="1803"/>
      <c r="F34" s="1803"/>
      <c r="G34" s="1803"/>
    </row>
    <row r="35" spans="1:7" ht="15.75" x14ac:dyDescent="0.3">
      <c r="B35" s="1804"/>
      <c r="C35" s="1804"/>
      <c r="D35" s="1804"/>
      <c r="E35" s="1804"/>
      <c r="F35" s="1804"/>
      <c r="G35" s="1804"/>
    </row>
    <row r="36" spans="1:7" ht="16.5" x14ac:dyDescent="0.35">
      <c r="A36" s="266"/>
      <c r="B36" s="266"/>
      <c r="C36" s="266"/>
      <c r="D36" s="266"/>
      <c r="E36" s="266"/>
      <c r="F36" s="266"/>
      <c r="G36" s="266"/>
    </row>
    <row r="39" spans="1:7" x14ac:dyDescent="0.25">
      <c r="G39" s="265" t="s">
        <v>433</v>
      </c>
    </row>
  </sheetData>
  <sheetProtection algorithmName="SHA-512" hashValue="bIJeijphZuBSOeC7da/FjoDnBg3sK+wiDvjkkd4pvsStn1T+N1damBF02A9/bAgWqsoS1BoDQLov9VpKubQEUw==" saltValue="xCSQv7PzoQmru/MLY/yyGg==" spinCount="100000" sheet="1" selectLockedCells="1"/>
  <mergeCells count="22">
    <mergeCell ref="B34:G34"/>
    <mergeCell ref="B35:G35"/>
    <mergeCell ref="B8:E8"/>
    <mergeCell ref="E20:F20"/>
    <mergeCell ref="B21:G21"/>
    <mergeCell ref="B22:G22"/>
    <mergeCell ref="A23:G23"/>
    <mergeCell ref="B14:G14"/>
    <mergeCell ref="B16:G16"/>
    <mergeCell ref="A17:G17"/>
    <mergeCell ref="A18:B18"/>
    <mergeCell ref="C18:G18"/>
    <mergeCell ref="A19:C19"/>
    <mergeCell ref="A24:G26"/>
    <mergeCell ref="A28:C32"/>
    <mergeCell ref="A33:C33"/>
    <mergeCell ref="D19:G19"/>
    <mergeCell ref="A2:G4"/>
    <mergeCell ref="A5:G5"/>
    <mergeCell ref="B6:G6"/>
    <mergeCell ref="B10:G10"/>
    <mergeCell ref="B12:G12"/>
  </mergeCells>
  <pageMargins left="0.78740157480314965" right="0.78740157480314965" top="0.43307086614173229" bottom="0.39370078740157483" header="0.51181102362204722" footer="0.51181102362204722"/>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9EDC6-74CE-44FB-9554-24AA667F82E5}">
  <sheetPr codeName="Hoja13">
    <tabColor theme="9" tint="0.59999389629810485"/>
    <pageSetUpPr fitToPage="1"/>
  </sheetPr>
  <dimension ref="A2:N37"/>
  <sheetViews>
    <sheetView showGridLines="0" showRowColHeaders="0" showZeros="0" showRuler="0" zoomScaleNormal="100" workbookViewId="0">
      <selection activeCell="I10" sqref="I10"/>
    </sheetView>
  </sheetViews>
  <sheetFormatPr baseColWidth="10" defaultRowHeight="15" x14ac:dyDescent="0.25"/>
  <cols>
    <col min="1" max="1" width="8.28515625" customWidth="1"/>
    <col min="2" max="2" width="13.42578125" customWidth="1"/>
    <col min="4" max="4" width="8.28515625" customWidth="1"/>
    <col min="6" max="6" width="14" customWidth="1"/>
    <col min="7" max="7" width="10.28515625" customWidth="1"/>
    <col min="8" max="8" width="9.7109375" customWidth="1"/>
    <col min="9" max="9" width="7.28515625" customWidth="1"/>
    <col min="10" max="10" width="9.5703125" customWidth="1"/>
    <col min="11" max="11" width="11.85546875" customWidth="1"/>
    <col min="12" max="12" width="14" customWidth="1"/>
    <col min="13" max="13" width="13.7109375" customWidth="1"/>
    <col min="14" max="14" width="1.5703125" customWidth="1"/>
  </cols>
  <sheetData>
    <row r="2" spans="1:13" ht="15.75" customHeight="1" x14ac:dyDescent="0.25">
      <c r="A2" s="1827" t="s">
        <v>434</v>
      </c>
      <c r="B2" s="1827"/>
      <c r="C2" s="1827"/>
      <c r="D2" s="1827"/>
      <c r="E2" s="1827"/>
      <c r="F2" s="1827"/>
      <c r="G2" s="1827"/>
      <c r="H2" s="1827"/>
      <c r="I2" s="1827"/>
      <c r="J2" s="1827"/>
      <c r="K2" s="1827"/>
      <c r="L2" s="1827"/>
      <c r="M2" s="1827"/>
    </row>
    <row r="3" spans="1:13" ht="16.5" x14ac:dyDescent="0.35">
      <c r="A3" s="1823" t="s">
        <v>448</v>
      </c>
      <c r="B3" s="1823"/>
      <c r="C3" s="1834" t="str">
        <f>'CARGAR datos'!E8</f>
        <v>-</v>
      </c>
      <c r="D3" s="1834"/>
      <c r="E3" s="1834"/>
      <c r="F3" s="1834"/>
      <c r="G3" s="1834"/>
      <c r="H3" s="1834"/>
      <c r="I3" s="1834"/>
      <c r="J3" s="1834"/>
      <c r="K3" s="293" t="s">
        <v>446</v>
      </c>
      <c r="L3" s="1824" t="str">
        <f>'CARGAR datos'!E10</f>
        <v>-</v>
      </c>
      <c r="M3" s="1824"/>
    </row>
    <row r="4" spans="1:13" ht="16.5" x14ac:dyDescent="0.35">
      <c r="A4" s="1823" t="s">
        <v>444</v>
      </c>
      <c r="B4" s="1823"/>
      <c r="C4" s="1824" t="str">
        <f>'CARGAR datos'!E30</f>
        <v>-</v>
      </c>
      <c r="D4" s="1824"/>
      <c r="E4" s="1824"/>
      <c r="F4" s="1824"/>
      <c r="G4" s="292" t="s">
        <v>164</v>
      </c>
      <c r="H4" s="1824" t="str">
        <f>'CARGAR datos'!I30</f>
        <v>-</v>
      </c>
      <c r="I4" s="1824"/>
      <c r="J4" s="1823" t="s">
        <v>443</v>
      </c>
      <c r="K4" s="1823"/>
      <c r="L4" s="1824" t="str">
        <f>'CARGAR datos'!E31</f>
        <v>BAHIA BLANCA</v>
      </c>
      <c r="M4" s="1824"/>
    </row>
    <row r="5" spans="1:13" ht="16.5" x14ac:dyDescent="0.35">
      <c r="A5" s="292" t="s">
        <v>447</v>
      </c>
      <c r="B5" s="294">
        <f>'CARGAR datos'!O33</f>
        <v>8000</v>
      </c>
      <c r="C5" s="1841" t="s">
        <v>445</v>
      </c>
      <c r="D5" s="1841"/>
      <c r="E5" s="1842" t="str">
        <f>'CARGAR datos'!O31</f>
        <v>BUENOS AIRES</v>
      </c>
      <c r="F5" s="1842"/>
      <c r="G5" s="283"/>
      <c r="H5" s="283"/>
      <c r="I5" s="283"/>
      <c r="J5" s="283"/>
      <c r="K5" s="283"/>
      <c r="L5" s="283"/>
      <c r="M5" s="283"/>
    </row>
    <row r="6" spans="1:13" ht="16.5" x14ac:dyDescent="0.35">
      <c r="A6" s="1828" t="s">
        <v>428</v>
      </c>
      <c r="B6" s="1828"/>
      <c r="C6" s="1828"/>
      <c r="D6" s="1828"/>
      <c r="E6" s="1828"/>
      <c r="F6" s="1828"/>
      <c r="G6" s="1829"/>
      <c r="H6" s="1829"/>
      <c r="I6" s="1829"/>
      <c r="J6" s="1829"/>
      <c r="K6" s="1829"/>
      <c r="L6" s="1829"/>
      <c r="M6" s="1829"/>
    </row>
    <row r="7" spans="1:13" x14ac:dyDescent="0.25">
      <c r="A7" s="267"/>
      <c r="B7" s="268"/>
      <c r="C7" s="268"/>
      <c r="D7" s="268"/>
      <c r="E7" s="268"/>
      <c r="F7" s="268"/>
      <c r="G7" s="268"/>
      <c r="H7" s="268"/>
      <c r="I7" s="268"/>
      <c r="J7" s="268"/>
      <c r="K7" s="268"/>
      <c r="L7" s="268"/>
      <c r="M7" s="269"/>
    </row>
    <row r="8" spans="1:13" ht="15" customHeight="1" x14ac:dyDescent="0.25">
      <c r="A8" s="270"/>
      <c r="B8" s="270"/>
      <c r="C8" s="271"/>
      <c r="D8" s="272"/>
      <c r="E8" s="271"/>
      <c r="F8" s="272"/>
      <c r="G8" s="270"/>
      <c r="H8" s="1830" t="s">
        <v>435</v>
      </c>
      <c r="I8" s="1830" t="s">
        <v>435</v>
      </c>
      <c r="J8" s="1830" t="s">
        <v>436</v>
      </c>
      <c r="K8" s="1830"/>
      <c r="L8" s="1831" t="s">
        <v>473</v>
      </c>
      <c r="M8" s="1833" t="s">
        <v>474</v>
      </c>
    </row>
    <row r="9" spans="1:13" ht="74.25" customHeight="1" x14ac:dyDescent="0.25">
      <c r="A9" s="274" t="s">
        <v>464</v>
      </c>
      <c r="B9" s="273" t="s">
        <v>465</v>
      </c>
      <c r="C9" s="1831" t="s">
        <v>466</v>
      </c>
      <c r="D9" s="1832"/>
      <c r="E9" s="1831" t="s">
        <v>467</v>
      </c>
      <c r="F9" s="1831"/>
      <c r="G9" s="275" t="s">
        <v>468</v>
      </c>
      <c r="H9" s="275" t="s">
        <v>469</v>
      </c>
      <c r="I9" s="274" t="s">
        <v>470</v>
      </c>
      <c r="J9" s="274" t="s">
        <v>471</v>
      </c>
      <c r="K9" s="275" t="s">
        <v>472</v>
      </c>
      <c r="L9" s="1832"/>
      <c r="M9" s="1832"/>
    </row>
    <row r="10" spans="1:13" x14ac:dyDescent="0.25">
      <c r="A10" s="276">
        <v>1</v>
      </c>
      <c r="B10" s="276" t="s">
        <v>437</v>
      </c>
      <c r="C10" s="1825" t="s">
        <v>438</v>
      </c>
      <c r="D10" s="1826"/>
      <c r="E10" s="1822" t="s">
        <v>439</v>
      </c>
      <c r="F10" s="1822"/>
      <c r="G10" s="276" t="s">
        <v>440</v>
      </c>
      <c r="H10" s="276">
        <v>10</v>
      </c>
      <c r="I10" s="276" t="s">
        <v>316</v>
      </c>
      <c r="J10" s="276" t="s">
        <v>316</v>
      </c>
      <c r="K10" s="276" t="s">
        <v>316</v>
      </c>
      <c r="L10" s="276" t="s">
        <v>441</v>
      </c>
      <c r="M10" s="276" t="s">
        <v>316</v>
      </c>
    </row>
    <row r="11" spans="1:13" x14ac:dyDescent="0.25">
      <c r="A11" s="276"/>
      <c r="B11" s="276"/>
      <c r="C11" s="1825"/>
      <c r="D11" s="1826"/>
      <c r="E11" s="1822"/>
      <c r="F11" s="1822"/>
      <c r="G11" s="276"/>
      <c r="H11" s="276"/>
      <c r="I11" s="276"/>
      <c r="J11" s="276"/>
      <c r="K11" s="276"/>
      <c r="L11" s="276"/>
      <c r="M11" s="276"/>
    </row>
    <row r="12" spans="1:13" x14ac:dyDescent="0.25">
      <c r="A12" s="276"/>
      <c r="B12" s="276"/>
      <c r="C12" s="1825"/>
      <c r="D12" s="1826"/>
      <c r="E12" s="1822"/>
      <c r="F12" s="1822"/>
      <c r="G12" s="276"/>
      <c r="H12" s="276"/>
      <c r="I12" s="276"/>
      <c r="J12" s="276"/>
      <c r="K12" s="276"/>
      <c r="L12" s="276"/>
      <c r="M12" s="276"/>
    </row>
    <row r="13" spans="1:13" x14ac:dyDescent="0.25">
      <c r="A13" s="276"/>
      <c r="B13" s="276"/>
      <c r="C13" s="1825"/>
      <c r="D13" s="1826"/>
      <c r="E13" s="1822"/>
      <c r="F13" s="1822"/>
      <c r="G13" s="276"/>
      <c r="H13" s="276"/>
      <c r="I13" s="276"/>
      <c r="J13" s="276"/>
      <c r="K13" s="276"/>
      <c r="L13" s="276"/>
      <c r="M13" s="276"/>
    </row>
    <row r="14" spans="1:13" x14ac:dyDescent="0.25">
      <c r="A14" s="276"/>
      <c r="B14" s="276"/>
      <c r="C14" s="1825"/>
      <c r="D14" s="1826"/>
      <c r="E14" s="1822"/>
      <c r="F14" s="1822"/>
      <c r="G14" s="276"/>
      <c r="H14" s="276"/>
      <c r="I14" s="276"/>
      <c r="J14" s="276"/>
      <c r="K14" s="276"/>
      <c r="L14" s="276"/>
      <c r="M14" s="276"/>
    </row>
    <row r="15" spans="1:13" x14ac:dyDescent="0.25">
      <c r="A15" s="276"/>
      <c r="B15" s="276"/>
      <c r="C15" s="1825"/>
      <c r="D15" s="1826"/>
      <c r="E15" s="1822"/>
      <c r="F15" s="1822"/>
      <c r="G15" s="276"/>
      <c r="H15" s="276"/>
      <c r="I15" s="276"/>
      <c r="J15" s="276"/>
      <c r="K15" s="276"/>
      <c r="L15" s="276"/>
      <c r="M15" s="276"/>
    </row>
    <row r="16" spans="1:13" x14ac:dyDescent="0.25">
      <c r="A16" s="276"/>
      <c r="B16" s="276"/>
      <c r="C16" s="1825"/>
      <c r="D16" s="1826"/>
      <c r="E16" s="1822"/>
      <c r="F16" s="1822"/>
      <c r="G16" s="276"/>
      <c r="H16" s="276"/>
      <c r="I16" s="276"/>
      <c r="J16" s="276"/>
      <c r="K16" s="276"/>
      <c r="L16" s="276"/>
      <c r="M16" s="276"/>
    </row>
    <row r="17" spans="1:14" x14ac:dyDescent="0.25">
      <c r="A17" s="276"/>
      <c r="B17" s="276"/>
      <c r="C17" s="1825"/>
      <c r="D17" s="1826"/>
      <c r="E17" s="1822"/>
      <c r="F17" s="1822"/>
      <c r="G17" s="276"/>
      <c r="H17" s="276"/>
      <c r="I17" s="276"/>
      <c r="J17" s="276"/>
      <c r="K17" s="276"/>
      <c r="L17" s="276"/>
      <c r="M17" s="276"/>
    </row>
    <row r="18" spans="1:14" x14ac:dyDescent="0.25">
      <c r="A18" s="276"/>
      <c r="B18" s="276"/>
      <c r="C18" s="1825"/>
      <c r="D18" s="1826"/>
      <c r="E18" s="1822"/>
      <c r="F18" s="1822"/>
      <c r="G18" s="276"/>
      <c r="H18" s="276"/>
      <c r="I18" s="276"/>
      <c r="J18" s="276"/>
      <c r="K18" s="276"/>
      <c r="L18" s="276"/>
      <c r="M18" s="276"/>
    </row>
    <row r="19" spans="1:14" x14ac:dyDescent="0.25">
      <c r="A19" s="276"/>
      <c r="B19" s="276"/>
      <c r="C19" s="1825"/>
      <c r="D19" s="1826"/>
      <c r="E19" s="1822"/>
      <c r="F19" s="1822"/>
      <c r="G19" s="276"/>
      <c r="H19" s="276"/>
      <c r="I19" s="276"/>
      <c r="J19" s="276"/>
      <c r="K19" s="276"/>
      <c r="L19" s="276"/>
      <c r="M19" s="276"/>
    </row>
    <row r="20" spans="1:14" x14ac:dyDescent="0.25">
      <c r="A20" s="276"/>
      <c r="B20" s="276"/>
      <c r="C20" s="1825"/>
      <c r="D20" s="1826"/>
      <c r="E20" s="1822"/>
      <c r="F20" s="1822"/>
      <c r="G20" s="276"/>
      <c r="H20" s="276"/>
      <c r="I20" s="276"/>
      <c r="J20" s="276"/>
      <c r="K20" s="276"/>
      <c r="L20" s="276"/>
      <c r="M20" s="276"/>
    </row>
    <row r="21" spans="1:14" x14ac:dyDescent="0.25">
      <c r="A21" s="1836" t="s">
        <v>475</v>
      </c>
      <c r="B21" s="1836"/>
      <c r="C21" s="1836"/>
      <c r="D21" s="1836"/>
      <c r="E21" s="1836"/>
      <c r="F21" s="1836"/>
      <c r="G21" s="1836"/>
      <c r="H21" s="1836"/>
      <c r="I21" s="1836"/>
      <c r="J21" s="1836"/>
      <c r="K21" s="1836"/>
      <c r="L21" s="1836"/>
      <c r="M21" s="1836"/>
    </row>
    <row r="22" spans="1:14" x14ac:dyDescent="0.25">
      <c r="A22" s="1837"/>
      <c r="B22" s="1837"/>
      <c r="C22" s="1837"/>
      <c r="D22" s="1837"/>
      <c r="E22" s="1837"/>
      <c r="F22" s="1837"/>
      <c r="G22" s="1837"/>
      <c r="H22" s="1837"/>
      <c r="I22" s="1837"/>
      <c r="J22" s="1837"/>
      <c r="K22" s="1837"/>
      <c r="L22" s="1837"/>
      <c r="M22" s="1837"/>
    </row>
    <row r="23" spans="1:14" x14ac:dyDescent="0.25">
      <c r="A23" s="396"/>
      <c r="B23" s="396"/>
      <c r="C23" s="396"/>
      <c r="D23" s="396"/>
      <c r="E23" s="396"/>
      <c r="F23" s="396"/>
      <c r="G23" s="396"/>
      <c r="H23" s="396"/>
      <c r="I23" s="396"/>
      <c r="J23" s="396"/>
      <c r="K23" s="396"/>
      <c r="L23" s="396"/>
      <c r="M23" s="396"/>
      <c r="N23" s="12"/>
    </row>
    <row r="24" spans="1:14" x14ac:dyDescent="0.25">
      <c r="A24" s="1839">
        <f>'CARGAR datos'!I10</f>
        <v>0</v>
      </c>
      <c r="B24" s="1839"/>
      <c r="C24" s="1839"/>
      <c r="D24" s="1839"/>
      <c r="E24" s="1839"/>
      <c r="F24" s="396"/>
      <c r="G24" s="396"/>
      <c r="H24" s="1838"/>
      <c r="I24" s="1838"/>
      <c r="J24" s="1838"/>
      <c r="K24" s="1838"/>
      <c r="L24" s="1838"/>
      <c r="M24" s="1838"/>
    </row>
    <row r="25" spans="1:14" x14ac:dyDescent="0.25">
      <c r="A25" s="1839"/>
      <c r="B25" s="1839"/>
      <c r="C25" s="1839"/>
      <c r="D25" s="1839"/>
      <c r="E25" s="1839"/>
      <c r="F25" s="396"/>
      <c r="G25" s="396"/>
      <c r="H25" s="1838"/>
      <c r="I25" s="1838"/>
      <c r="J25" s="1838"/>
      <c r="K25" s="1838"/>
      <c r="L25" s="1838"/>
      <c r="M25" s="1838"/>
    </row>
    <row r="26" spans="1:14" x14ac:dyDescent="0.25">
      <c r="A26" s="1839"/>
      <c r="B26" s="1839"/>
      <c r="C26" s="1839"/>
      <c r="D26" s="1839"/>
      <c r="E26" s="1839"/>
      <c r="F26" s="12"/>
      <c r="G26" s="12"/>
      <c r="H26" s="1838"/>
      <c r="I26" s="1838"/>
      <c r="J26" s="1838"/>
      <c r="K26" s="1838"/>
      <c r="L26" s="1838"/>
      <c r="M26" s="1838"/>
    </row>
    <row r="27" spans="1:14" x14ac:dyDescent="0.25">
      <c r="A27" s="1839"/>
      <c r="B27" s="1839"/>
      <c r="C27" s="1839"/>
      <c r="D27" s="1839"/>
      <c r="E27" s="1839"/>
      <c r="F27" s="12"/>
      <c r="G27" s="12"/>
      <c r="H27" s="1838"/>
      <c r="I27" s="1838"/>
      <c r="J27" s="1838"/>
      <c r="K27" s="1838"/>
      <c r="L27" s="1838"/>
      <c r="M27" s="1838"/>
    </row>
    <row r="28" spans="1:14" ht="16.5" customHeight="1" x14ac:dyDescent="0.25">
      <c r="A28" s="1839"/>
      <c r="B28" s="1839"/>
      <c r="C28" s="1839"/>
      <c r="D28" s="1839"/>
      <c r="E28" s="1839"/>
      <c r="F28" s="12"/>
      <c r="G28" s="12"/>
      <c r="H28" s="1838"/>
      <c r="I28" s="1838"/>
      <c r="J28" s="1838"/>
      <c r="K28" s="1838"/>
      <c r="L28" s="1838"/>
      <c r="M28" s="1838"/>
    </row>
    <row r="29" spans="1:14" ht="15.75" x14ac:dyDescent="0.3">
      <c r="A29" s="1840" t="s">
        <v>432</v>
      </c>
      <c r="B29" s="1840"/>
      <c r="C29" s="1840"/>
      <c r="D29" s="1840"/>
      <c r="E29" s="1840"/>
      <c r="F29" s="12"/>
      <c r="G29" s="12"/>
      <c r="H29" s="1835"/>
      <c r="I29" s="1835"/>
      <c r="J29" s="1835"/>
      <c r="K29" s="1835"/>
      <c r="L29" s="1835"/>
      <c r="M29" s="1835"/>
      <c r="N29" s="12"/>
    </row>
    <row r="30" spans="1:14" x14ac:dyDescent="0.25">
      <c r="A30" s="12"/>
      <c r="B30" s="12"/>
      <c r="C30" s="12"/>
      <c r="D30" s="12"/>
      <c r="E30" s="12"/>
      <c r="F30" s="12"/>
      <c r="G30" s="12"/>
      <c r="H30" s="12"/>
      <c r="I30" s="12"/>
      <c r="J30" s="12"/>
      <c r="K30" s="12"/>
      <c r="L30" s="12"/>
      <c r="M30" s="397" t="s">
        <v>442</v>
      </c>
      <c r="N30" s="12"/>
    </row>
    <row r="31" spans="1:14" x14ac:dyDescent="0.25">
      <c r="A31" s="12"/>
      <c r="B31" s="12"/>
      <c r="C31" s="12"/>
      <c r="D31" s="12"/>
      <c r="E31" s="12"/>
      <c r="F31" s="12"/>
      <c r="G31" s="12"/>
      <c r="H31" s="12"/>
      <c r="I31" s="12"/>
      <c r="J31" s="12"/>
      <c r="K31" s="12"/>
      <c r="L31" s="12"/>
      <c r="M31" s="12"/>
      <c r="N31" s="12"/>
    </row>
    <row r="32" spans="1:14" x14ac:dyDescent="0.25">
      <c r="A32" s="12"/>
      <c r="B32" s="12"/>
      <c r="C32" s="12"/>
      <c r="D32" s="12"/>
      <c r="E32" s="12"/>
      <c r="F32" s="12"/>
      <c r="G32" s="12"/>
      <c r="H32" s="12"/>
      <c r="I32" s="12"/>
      <c r="J32" s="12"/>
      <c r="K32" s="12"/>
      <c r="L32" s="12"/>
      <c r="M32" s="12"/>
      <c r="N32" s="12"/>
    </row>
    <row r="33" spans="1:14" x14ac:dyDescent="0.25">
      <c r="A33" s="12"/>
      <c r="B33" s="12"/>
      <c r="C33" s="12"/>
      <c r="D33" s="12"/>
      <c r="E33" s="12"/>
      <c r="F33" s="12"/>
      <c r="G33" s="12"/>
      <c r="H33" s="12"/>
      <c r="I33" s="12"/>
      <c r="J33" s="12"/>
      <c r="K33" s="12"/>
      <c r="L33" s="12"/>
      <c r="M33" s="12"/>
      <c r="N33" s="12"/>
    </row>
    <row r="34" spans="1:14" x14ac:dyDescent="0.25">
      <c r="A34" s="12"/>
      <c r="B34" s="12"/>
      <c r="C34" s="12"/>
      <c r="D34" s="12"/>
      <c r="E34" s="12"/>
      <c r="F34" s="12"/>
      <c r="G34" s="12"/>
      <c r="H34" s="12"/>
      <c r="I34" s="12"/>
      <c r="J34" s="12"/>
      <c r="K34" s="12"/>
      <c r="L34" s="12"/>
      <c r="M34" s="12"/>
      <c r="N34" s="12"/>
    </row>
    <row r="35" spans="1:14" x14ac:dyDescent="0.25">
      <c r="A35" s="12"/>
      <c r="B35" s="12"/>
      <c r="C35" s="12"/>
      <c r="D35" s="12"/>
      <c r="E35" s="12"/>
      <c r="F35" s="12"/>
      <c r="G35" s="12"/>
      <c r="H35" s="12"/>
      <c r="I35" s="12"/>
      <c r="J35" s="12"/>
      <c r="K35" s="12"/>
      <c r="L35" s="12"/>
      <c r="M35" s="12"/>
      <c r="N35" s="12"/>
    </row>
    <row r="36" spans="1:14" x14ac:dyDescent="0.25">
      <c r="A36" s="12"/>
      <c r="B36" s="12"/>
      <c r="C36" s="12"/>
      <c r="D36" s="12"/>
      <c r="E36" s="12"/>
      <c r="F36" s="12"/>
      <c r="G36" s="12"/>
      <c r="H36" s="12"/>
      <c r="I36" s="12"/>
      <c r="J36" s="12"/>
      <c r="K36" s="12"/>
      <c r="L36" s="12"/>
      <c r="M36" s="12"/>
      <c r="N36" s="12"/>
    </row>
    <row r="37" spans="1:14" x14ac:dyDescent="0.25">
      <c r="A37" s="12"/>
      <c r="B37" s="12"/>
      <c r="C37" s="12"/>
      <c r="D37" s="12"/>
      <c r="E37" s="12"/>
      <c r="F37" s="12"/>
      <c r="G37" s="12"/>
      <c r="H37" s="12"/>
      <c r="I37" s="12"/>
      <c r="J37" s="12"/>
      <c r="K37" s="12"/>
      <c r="L37" s="12"/>
      <c r="M37" s="12"/>
      <c r="N37" s="12"/>
    </row>
  </sheetData>
  <sheetProtection algorithmName="SHA-512" hashValue="nAWSPffdWMJL7a0o98rxx/1PEhIWHg4kcXQFuEh4DtjOqCmR0QyPeXA72MsgnH/LcIBvZyAzOrGoRYT+6uktgw==" saltValue="lqFT0ppGzje1qP2C6NR8iA==" spinCount="100000" sheet="1" selectLockedCells="1"/>
  <mergeCells count="45">
    <mergeCell ref="E18:F18"/>
    <mergeCell ref="L4:M4"/>
    <mergeCell ref="C5:D5"/>
    <mergeCell ref="E5:F5"/>
    <mergeCell ref="H4:I4"/>
    <mergeCell ref="C16:D16"/>
    <mergeCell ref="E16:F16"/>
    <mergeCell ref="C17:D17"/>
    <mergeCell ref="E17:F17"/>
    <mergeCell ref="C18:D18"/>
    <mergeCell ref="C14:D14"/>
    <mergeCell ref="E14:F14"/>
    <mergeCell ref="C15:D15"/>
    <mergeCell ref="E15:F15"/>
    <mergeCell ref="C12:D12"/>
    <mergeCell ref="E12:F12"/>
    <mergeCell ref="H29:M29"/>
    <mergeCell ref="C19:D19"/>
    <mergeCell ref="E19:F19"/>
    <mergeCell ref="C20:D20"/>
    <mergeCell ref="E20:F20"/>
    <mergeCell ref="A21:M22"/>
    <mergeCell ref="H24:M28"/>
    <mergeCell ref="A24:E28"/>
    <mergeCell ref="A29:E29"/>
    <mergeCell ref="A2:M2"/>
    <mergeCell ref="A3:B3"/>
    <mergeCell ref="L3:M3"/>
    <mergeCell ref="A6:M6"/>
    <mergeCell ref="H8:I8"/>
    <mergeCell ref="J8:K8"/>
    <mergeCell ref="L8:L9"/>
    <mergeCell ref="M8:M9"/>
    <mergeCell ref="C9:D9"/>
    <mergeCell ref="E9:F9"/>
    <mergeCell ref="C3:J3"/>
    <mergeCell ref="J4:K4"/>
    <mergeCell ref="E13:F13"/>
    <mergeCell ref="A4:B4"/>
    <mergeCell ref="C4:F4"/>
    <mergeCell ref="C10:D10"/>
    <mergeCell ref="E10:F10"/>
    <mergeCell ref="C11:D11"/>
    <mergeCell ref="E11:F11"/>
    <mergeCell ref="C13:D13"/>
  </mergeCells>
  <pageMargins left="0.39370078740157483" right="0.15748031496062992" top="0.31496062992125984" bottom="0.19685039370078741" header="0.43307086614173229" footer="0.51181102362204722"/>
  <pageSetup paperSize="9" scale="9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625C0-EE40-4010-9205-4578711C9D75}">
  <sheetPr codeName="Hoja14">
    <tabColor theme="9" tint="0.59999389629810485"/>
    <pageSetUpPr fitToPage="1"/>
  </sheetPr>
  <dimension ref="A1:I38"/>
  <sheetViews>
    <sheetView showGridLines="0" showRowColHeaders="0" showZeros="0" showRuler="0" zoomScaleNormal="100" workbookViewId="0">
      <selection activeCell="A9" sqref="A9"/>
    </sheetView>
  </sheetViews>
  <sheetFormatPr baseColWidth="10" defaultRowHeight="15" x14ac:dyDescent="0.25"/>
  <cols>
    <col min="1" max="1" width="13.140625" customWidth="1"/>
    <col min="3" max="3" width="10.42578125" customWidth="1"/>
    <col min="4" max="4" width="13.42578125" customWidth="1"/>
    <col min="5" max="5" width="16.28515625" customWidth="1"/>
    <col min="6" max="6" width="10" customWidth="1"/>
    <col min="7" max="7" width="13" customWidth="1"/>
    <col min="8" max="8" width="12.5703125" customWidth="1"/>
    <col min="9" max="9" width="34.140625" customWidth="1"/>
  </cols>
  <sheetData>
    <row r="1" spans="1:9" x14ac:dyDescent="0.25">
      <c r="A1" s="12"/>
      <c r="B1" s="12"/>
      <c r="C1" s="12"/>
      <c r="D1" s="12"/>
      <c r="E1" s="12"/>
      <c r="F1" s="12"/>
      <c r="G1" s="12"/>
      <c r="H1" s="12"/>
      <c r="I1" s="12"/>
    </row>
    <row r="2" spans="1:9" x14ac:dyDescent="0.25">
      <c r="A2" s="1843" t="s">
        <v>449</v>
      </c>
      <c r="B2" s="1844"/>
      <c r="C2" s="1844"/>
      <c r="D2" s="1844"/>
      <c r="E2" s="1844"/>
      <c r="F2" s="1844"/>
      <c r="G2" s="1844"/>
      <c r="H2" s="1844"/>
      <c r="I2" s="1844"/>
    </row>
    <row r="3" spans="1:9" x14ac:dyDescent="0.25">
      <c r="A3" s="1845"/>
      <c r="B3" s="1846"/>
      <c r="C3" s="1846"/>
      <c r="D3" s="1846"/>
      <c r="E3" s="1846"/>
      <c r="F3" s="1846"/>
      <c r="G3" s="1846"/>
      <c r="H3" s="1846"/>
      <c r="I3" s="1846"/>
    </row>
    <row r="4" spans="1:9" x14ac:dyDescent="0.25">
      <c r="A4" s="1847" t="s">
        <v>448</v>
      </c>
      <c r="B4" s="1847"/>
      <c r="C4" s="1848" t="str">
        <f>'CARGAR datos'!E8</f>
        <v>-</v>
      </c>
      <c r="D4" s="1849"/>
      <c r="E4" s="1849"/>
      <c r="F4" s="1849"/>
      <c r="G4" s="398" t="s">
        <v>446</v>
      </c>
      <c r="H4" s="1849" t="str">
        <f>'CARGAR datos'!E10</f>
        <v>-</v>
      </c>
      <c r="I4" s="1849"/>
    </row>
    <row r="5" spans="1:9" ht="15" customHeight="1" x14ac:dyDescent="0.25">
      <c r="A5" s="399" t="s">
        <v>444</v>
      </c>
      <c r="B5" s="1850" t="str">
        <f>'CARGAR datos'!E30</f>
        <v>-</v>
      </c>
      <c r="C5" s="1850"/>
      <c r="D5" s="1850"/>
      <c r="E5" s="1850"/>
      <c r="F5" s="401" t="s">
        <v>164</v>
      </c>
      <c r="G5" s="401" t="str">
        <f>'CARGAR datos'!I30</f>
        <v>-</v>
      </c>
      <c r="H5" s="401" t="s">
        <v>443</v>
      </c>
      <c r="I5" s="400" t="str">
        <f>'CARGAR datos'!E31</f>
        <v>BAHIA BLANCA</v>
      </c>
    </row>
    <row r="6" spans="1:9" ht="15" customHeight="1" x14ac:dyDescent="0.25">
      <c r="A6" s="402" t="s">
        <v>452</v>
      </c>
      <c r="B6" s="403">
        <f>'CARGAR datos'!O33</f>
        <v>8000</v>
      </c>
      <c r="C6" s="399" t="s">
        <v>453</v>
      </c>
      <c r="D6" s="1851" t="str">
        <f>'CARGAR datos'!O31</f>
        <v>BUENOS AIRES</v>
      </c>
      <c r="E6" s="1851"/>
      <c r="F6" s="672"/>
      <c r="G6" s="673"/>
      <c r="H6" s="673"/>
      <c r="I6" s="674"/>
    </row>
    <row r="7" spans="1:9" x14ac:dyDescent="0.25">
      <c r="A7" s="1858" t="s">
        <v>450</v>
      </c>
      <c r="B7" s="1859"/>
      <c r="C7" s="1859"/>
      <c r="D7" s="1859"/>
      <c r="E7" s="1859"/>
      <c r="F7" s="1859"/>
      <c r="G7" s="1859"/>
      <c r="H7" s="1859"/>
      <c r="I7" s="1860"/>
    </row>
    <row r="8" spans="1:9" x14ac:dyDescent="0.25">
      <c r="A8" s="1852" t="s">
        <v>484</v>
      </c>
      <c r="B8" s="1853"/>
      <c r="C8" s="1853"/>
      <c r="D8" s="1853"/>
      <c r="E8" s="1854"/>
      <c r="F8" s="1855" t="s">
        <v>483</v>
      </c>
      <c r="G8" s="1856"/>
      <c r="H8" s="1856"/>
      <c r="I8" s="1857"/>
    </row>
    <row r="9" spans="1:9" ht="15" customHeight="1" x14ac:dyDescent="0.25">
      <c r="A9" s="663" t="s">
        <v>430</v>
      </c>
      <c r="B9" s="664"/>
      <c r="C9" s="664"/>
      <c r="D9" s="664"/>
      <c r="E9" s="665"/>
      <c r="F9" s="663"/>
      <c r="G9" s="664"/>
      <c r="H9" s="664"/>
      <c r="I9" s="665"/>
    </row>
    <row r="10" spans="1:9" x14ac:dyDescent="0.25">
      <c r="A10" s="666"/>
      <c r="B10" s="667"/>
      <c r="C10" s="667"/>
      <c r="D10" s="667"/>
      <c r="E10" s="668"/>
      <c r="F10" s="666"/>
      <c r="G10" s="667"/>
      <c r="H10" s="667"/>
      <c r="I10" s="668"/>
    </row>
    <row r="11" spans="1:9" x14ac:dyDescent="0.25">
      <c r="A11" s="666"/>
      <c r="B11" s="667"/>
      <c r="C11" s="667"/>
      <c r="D11" s="667"/>
      <c r="E11" s="668"/>
      <c r="F11" s="666"/>
      <c r="G11" s="667"/>
      <c r="H11" s="667"/>
      <c r="I11" s="668"/>
    </row>
    <row r="12" spans="1:9" x14ac:dyDescent="0.25">
      <c r="A12" s="666"/>
      <c r="B12" s="667"/>
      <c r="C12" s="667"/>
      <c r="D12" s="667"/>
      <c r="E12" s="668"/>
      <c r="F12" s="666"/>
      <c r="G12" s="667"/>
      <c r="H12" s="667"/>
      <c r="I12" s="668"/>
    </row>
    <row r="13" spans="1:9" x14ac:dyDescent="0.25">
      <c r="A13" s="666"/>
      <c r="B13" s="667"/>
      <c r="C13" s="667"/>
      <c r="D13" s="667"/>
      <c r="E13" s="668"/>
      <c r="F13" s="666"/>
      <c r="G13" s="667"/>
      <c r="H13" s="667"/>
      <c r="I13" s="668"/>
    </row>
    <row r="14" spans="1:9" x14ac:dyDescent="0.25">
      <c r="A14" s="666"/>
      <c r="B14" s="667"/>
      <c r="C14" s="667"/>
      <c r="D14" s="667"/>
      <c r="E14" s="668"/>
      <c r="F14" s="666"/>
      <c r="G14" s="667"/>
      <c r="H14" s="667"/>
      <c r="I14" s="668"/>
    </row>
    <row r="15" spans="1:9" x14ac:dyDescent="0.25">
      <c r="A15" s="666"/>
      <c r="B15" s="667"/>
      <c r="C15" s="667"/>
      <c r="D15" s="667"/>
      <c r="E15" s="668"/>
      <c r="F15" s="666"/>
      <c r="G15" s="667"/>
      <c r="H15" s="667"/>
      <c r="I15" s="668"/>
    </row>
    <row r="16" spans="1:9" x14ac:dyDescent="0.25">
      <c r="A16" s="666"/>
      <c r="B16" s="667"/>
      <c r="C16" s="667"/>
      <c r="D16" s="667"/>
      <c r="E16" s="668"/>
      <c r="F16" s="666"/>
      <c r="G16" s="667"/>
      <c r="H16" s="667"/>
      <c r="I16" s="668"/>
    </row>
    <row r="17" spans="1:9" x14ac:dyDescent="0.25">
      <c r="A17" s="666"/>
      <c r="B17" s="667"/>
      <c r="C17" s="667"/>
      <c r="D17" s="667"/>
      <c r="E17" s="668"/>
      <c r="F17" s="666"/>
      <c r="G17" s="667"/>
      <c r="H17" s="667"/>
      <c r="I17" s="668"/>
    </row>
    <row r="18" spans="1:9" x14ac:dyDescent="0.25">
      <c r="A18" s="666"/>
      <c r="B18" s="667"/>
      <c r="C18" s="667"/>
      <c r="D18" s="667"/>
      <c r="E18" s="668"/>
      <c r="F18" s="666"/>
      <c r="G18" s="667"/>
      <c r="H18" s="667"/>
      <c r="I18" s="668"/>
    </row>
    <row r="19" spans="1:9" x14ac:dyDescent="0.25">
      <c r="A19" s="666"/>
      <c r="B19" s="667"/>
      <c r="C19" s="667"/>
      <c r="D19" s="667"/>
      <c r="E19" s="668"/>
      <c r="F19" s="666"/>
      <c r="G19" s="667"/>
      <c r="H19" s="667"/>
      <c r="I19" s="668"/>
    </row>
    <row r="20" spans="1:9" x14ac:dyDescent="0.25">
      <c r="A20" s="666"/>
      <c r="B20" s="667"/>
      <c r="C20" s="667"/>
      <c r="D20" s="667"/>
      <c r="E20" s="668"/>
      <c r="F20" s="666"/>
      <c r="G20" s="667"/>
      <c r="H20" s="667"/>
      <c r="I20" s="668"/>
    </row>
    <row r="21" spans="1:9" x14ac:dyDescent="0.25">
      <c r="A21" s="666"/>
      <c r="B21" s="667"/>
      <c r="C21" s="667"/>
      <c r="D21" s="667"/>
      <c r="E21" s="668"/>
      <c r="F21" s="666"/>
      <c r="G21" s="667"/>
      <c r="H21" s="667"/>
      <c r="I21" s="668"/>
    </row>
    <row r="22" spans="1:9" x14ac:dyDescent="0.25">
      <c r="A22" s="666"/>
      <c r="B22" s="667"/>
      <c r="C22" s="667"/>
      <c r="D22" s="667"/>
      <c r="E22" s="668"/>
      <c r="F22" s="666"/>
      <c r="G22" s="667"/>
      <c r="H22" s="667"/>
      <c r="I22" s="668"/>
    </row>
    <row r="23" spans="1:9" x14ac:dyDescent="0.25">
      <c r="A23" s="666"/>
      <c r="B23" s="667"/>
      <c r="C23" s="667"/>
      <c r="D23" s="667"/>
      <c r="E23" s="668"/>
      <c r="F23" s="666"/>
      <c r="G23" s="667"/>
      <c r="H23" s="667"/>
      <c r="I23" s="668"/>
    </row>
    <row r="24" spans="1:9" x14ac:dyDescent="0.25">
      <c r="A24" s="666"/>
      <c r="B24" s="667"/>
      <c r="C24" s="667"/>
      <c r="D24" s="667"/>
      <c r="E24" s="668"/>
      <c r="F24" s="666"/>
      <c r="G24" s="667"/>
      <c r="H24" s="667"/>
      <c r="I24" s="668"/>
    </row>
    <row r="25" spans="1:9" x14ac:dyDescent="0.25">
      <c r="A25" s="666"/>
      <c r="B25" s="667"/>
      <c r="C25" s="667"/>
      <c r="D25" s="667"/>
      <c r="E25" s="668"/>
      <c r="F25" s="666"/>
      <c r="G25" s="667"/>
      <c r="H25" s="667"/>
      <c r="I25" s="668"/>
    </row>
    <row r="26" spans="1:9" x14ac:dyDescent="0.25">
      <c r="A26" s="666"/>
      <c r="B26" s="667"/>
      <c r="C26" s="667"/>
      <c r="D26" s="667"/>
      <c r="E26" s="668"/>
      <c r="F26" s="666"/>
      <c r="G26" s="667"/>
      <c r="H26" s="667"/>
      <c r="I26" s="668"/>
    </row>
    <row r="27" spans="1:9" x14ac:dyDescent="0.25">
      <c r="A27" s="666"/>
      <c r="B27" s="667"/>
      <c r="C27" s="667"/>
      <c r="D27" s="667"/>
      <c r="E27" s="668"/>
      <c r="F27" s="666"/>
      <c r="G27" s="667"/>
      <c r="H27" s="667"/>
      <c r="I27" s="668"/>
    </row>
    <row r="28" spans="1:9" x14ac:dyDescent="0.25">
      <c r="A28" s="666"/>
      <c r="B28" s="667"/>
      <c r="C28" s="667"/>
      <c r="D28" s="667"/>
      <c r="E28" s="668"/>
      <c r="F28" s="666"/>
      <c r="G28" s="667"/>
      <c r="H28" s="667"/>
      <c r="I28" s="668"/>
    </row>
    <row r="29" spans="1:9" x14ac:dyDescent="0.25">
      <c r="A29" s="666"/>
      <c r="B29" s="667"/>
      <c r="C29" s="667"/>
      <c r="D29" s="667"/>
      <c r="E29" s="668"/>
      <c r="F29" s="666"/>
      <c r="G29" s="667"/>
      <c r="H29" s="667"/>
      <c r="I29" s="668"/>
    </row>
    <row r="30" spans="1:9" x14ac:dyDescent="0.25">
      <c r="A30" s="669"/>
      <c r="B30" s="670"/>
      <c r="C30" s="670"/>
      <c r="D30" s="670"/>
      <c r="E30" s="671"/>
      <c r="F30" s="669"/>
      <c r="G30" s="670"/>
      <c r="H30" s="670"/>
      <c r="I30" s="671"/>
    </row>
    <row r="31" spans="1:9" x14ac:dyDescent="0.25">
      <c r="A31" s="12"/>
      <c r="B31" s="12"/>
      <c r="C31" s="12"/>
      <c r="D31" s="12"/>
      <c r="E31" s="12"/>
      <c r="F31" s="12"/>
      <c r="G31" s="12"/>
      <c r="H31" s="12"/>
      <c r="I31" s="12"/>
    </row>
    <row r="32" spans="1:9" ht="15.75" customHeight="1" x14ac:dyDescent="0.25">
      <c r="A32" s="1839">
        <f>'CARGAR datos'!I10</f>
        <v>0</v>
      </c>
      <c r="B32" s="1839"/>
      <c r="C32" s="1839"/>
      <c r="D32" s="1839"/>
      <c r="E32" s="1839"/>
      <c r="F32" s="1050"/>
      <c r="G32" s="1050"/>
      <c r="H32" s="1050"/>
      <c r="I32" s="1050"/>
    </row>
    <row r="33" spans="1:9" ht="16.5" customHeight="1" x14ac:dyDescent="0.25">
      <c r="A33" s="1839"/>
      <c r="B33" s="1839"/>
      <c r="C33" s="1839"/>
      <c r="D33" s="1839"/>
      <c r="E33" s="1839"/>
      <c r="F33" s="1050"/>
      <c r="G33" s="1050"/>
      <c r="H33" s="1050"/>
      <c r="I33" s="1050"/>
    </row>
    <row r="34" spans="1:9" ht="15.75" customHeight="1" x14ac:dyDescent="0.25">
      <c r="A34" s="1839"/>
      <c r="B34" s="1839"/>
      <c r="C34" s="1839"/>
      <c r="D34" s="1839"/>
      <c r="E34" s="1839"/>
      <c r="F34" s="1050"/>
      <c r="G34" s="1050"/>
      <c r="H34" s="1050"/>
      <c r="I34" s="1050"/>
    </row>
    <row r="35" spans="1:9" ht="16.5" customHeight="1" x14ac:dyDescent="0.25">
      <c r="A35" s="1839"/>
      <c r="B35" s="1839"/>
      <c r="C35" s="1839"/>
      <c r="D35" s="1839"/>
      <c r="E35" s="1839"/>
      <c r="F35" s="1050"/>
      <c r="G35" s="1050"/>
      <c r="H35" s="1050"/>
      <c r="I35" s="1050"/>
    </row>
    <row r="36" spans="1:9" ht="15.75" customHeight="1" x14ac:dyDescent="0.25">
      <c r="A36" s="1839"/>
      <c r="B36" s="1839"/>
      <c r="C36" s="1839"/>
      <c r="D36" s="1839"/>
      <c r="E36" s="1839"/>
      <c r="F36" s="1050"/>
      <c r="G36" s="1050"/>
      <c r="H36" s="1050"/>
      <c r="I36" s="1050"/>
    </row>
    <row r="37" spans="1:9" ht="15.75" x14ac:dyDescent="0.3">
      <c r="A37" s="1861" t="s">
        <v>432</v>
      </c>
      <c r="B37" s="1861"/>
      <c r="C37" s="1861"/>
      <c r="D37" s="1861"/>
      <c r="E37" s="1861"/>
      <c r="F37" s="1835"/>
      <c r="G37" s="1835"/>
      <c r="H37" s="1835"/>
      <c r="I37" s="1835"/>
    </row>
    <row r="38" spans="1:9" x14ac:dyDescent="0.25">
      <c r="A38" s="12"/>
      <c r="B38" s="12"/>
      <c r="C38" s="12"/>
      <c r="D38" s="12"/>
      <c r="E38" s="12"/>
      <c r="F38" s="12"/>
      <c r="G38" s="12"/>
      <c r="H38" s="12"/>
      <c r="I38" s="397" t="s">
        <v>451</v>
      </c>
    </row>
  </sheetData>
  <sheetProtection algorithmName="SHA-512" hashValue="VfsaL7XFwAGIINznXBONSwELr3HgMFB0YBV4kp8SJirYatdJUOvGSKue+9fHVjGjx7sd4olzhB4KmdGGj8Kr/A==" saltValue="DRVIY2yRO7pHh0IZLYeXJQ==" spinCount="100000" sheet="1" selectLockedCells="1"/>
  <mergeCells count="13">
    <mergeCell ref="F37:I37"/>
    <mergeCell ref="F32:I36"/>
    <mergeCell ref="D6:E6"/>
    <mergeCell ref="A8:E8"/>
    <mergeCell ref="F8:I8"/>
    <mergeCell ref="A7:I7"/>
    <mergeCell ref="A32:E36"/>
    <mergeCell ref="A37:E37"/>
    <mergeCell ref="A2:I3"/>
    <mergeCell ref="A4:B4"/>
    <mergeCell ref="C4:F4"/>
    <mergeCell ref="H4:I4"/>
    <mergeCell ref="B5:E5"/>
  </mergeCells>
  <printOptions horizontalCentered="1" verticalCentered="1"/>
  <pageMargins left="0.19685039370078741" right="0.70866141732283472" top="1.0416666666666666E-2" bottom="0.19685039370078741" header="0.19685039370078741" footer="0.31496062992125984"/>
  <pageSetup paperSize="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F037A-BC0C-48B3-A9EE-B2D6166235CD}">
  <sheetPr codeName="Hoja16">
    <tabColor theme="5" tint="-0.249977111117893"/>
  </sheetPr>
  <dimension ref="A1:AJ143"/>
  <sheetViews>
    <sheetView showGridLines="0" showRowColHeaders="0" showZeros="0" showRuler="0" view="pageLayout" zoomScaleNormal="100" workbookViewId="0">
      <selection activeCell="J4" sqref="J4:AJ8"/>
    </sheetView>
  </sheetViews>
  <sheetFormatPr baseColWidth="10" defaultRowHeight="15" x14ac:dyDescent="0.25"/>
  <cols>
    <col min="1" max="38" width="2.7109375" customWidth="1"/>
  </cols>
  <sheetData>
    <row r="1" spans="1:36" x14ac:dyDescent="0.25">
      <c r="A1" s="925"/>
      <c r="B1" s="926"/>
      <c r="C1" s="926"/>
      <c r="D1" s="926"/>
      <c r="E1" s="926"/>
      <c r="F1" s="926"/>
      <c r="G1" s="926"/>
      <c r="H1" s="926"/>
      <c r="I1" s="927"/>
      <c r="J1" s="1862" t="s">
        <v>516</v>
      </c>
      <c r="K1" s="1863"/>
      <c r="L1" s="1863"/>
      <c r="M1" s="1863"/>
      <c r="N1" s="1863"/>
      <c r="O1" s="1863"/>
      <c r="P1" s="1863"/>
      <c r="Q1" s="1863"/>
      <c r="R1" s="1863"/>
      <c r="S1" s="1863"/>
      <c r="T1" s="1863"/>
      <c r="U1" s="1863"/>
      <c r="V1" s="1863"/>
      <c r="W1" s="1863"/>
      <c r="X1" s="1863"/>
      <c r="Y1" s="1863"/>
      <c r="Z1" s="1863"/>
      <c r="AA1" s="1863"/>
      <c r="AB1" s="1863"/>
      <c r="AC1" s="1863"/>
      <c r="AD1" s="1863"/>
      <c r="AE1" s="1863"/>
      <c r="AF1" s="1863"/>
      <c r="AG1" s="1863"/>
      <c r="AH1" s="1863"/>
      <c r="AI1" s="1863"/>
      <c r="AJ1" s="1864"/>
    </row>
    <row r="2" spans="1:36" x14ac:dyDescent="0.25">
      <c r="A2" s="928"/>
      <c r="B2" s="929"/>
      <c r="C2" s="929"/>
      <c r="D2" s="929"/>
      <c r="E2" s="929"/>
      <c r="F2" s="929"/>
      <c r="G2" s="929"/>
      <c r="H2" s="929"/>
      <c r="I2" s="930"/>
      <c r="J2" s="1865"/>
      <c r="K2" s="1866"/>
      <c r="L2" s="1866"/>
      <c r="M2" s="1866"/>
      <c r="N2" s="1866"/>
      <c r="O2" s="1866"/>
      <c r="P2" s="1866"/>
      <c r="Q2" s="1866"/>
      <c r="R2" s="1866"/>
      <c r="S2" s="1866"/>
      <c r="T2" s="1866"/>
      <c r="U2" s="1866"/>
      <c r="V2" s="1866"/>
      <c r="W2" s="1866"/>
      <c r="X2" s="1866"/>
      <c r="Y2" s="1866"/>
      <c r="Z2" s="1866"/>
      <c r="AA2" s="1866"/>
      <c r="AB2" s="1866"/>
      <c r="AC2" s="1866"/>
      <c r="AD2" s="1866"/>
      <c r="AE2" s="1866"/>
      <c r="AF2" s="1866"/>
      <c r="AG2" s="1866"/>
      <c r="AH2" s="1866"/>
      <c r="AI2" s="1866"/>
      <c r="AJ2" s="1867"/>
    </row>
    <row r="3" spans="1:36" x14ac:dyDescent="0.25">
      <c r="A3" s="928"/>
      <c r="B3" s="929"/>
      <c r="C3" s="929"/>
      <c r="D3" s="929"/>
      <c r="E3" s="929"/>
      <c r="F3" s="929"/>
      <c r="G3" s="929"/>
      <c r="H3" s="929"/>
      <c r="I3" s="930"/>
      <c r="J3" s="1865"/>
      <c r="K3" s="1866"/>
      <c r="L3" s="1866"/>
      <c r="M3" s="1866"/>
      <c r="N3" s="1866"/>
      <c r="O3" s="1866"/>
      <c r="P3" s="1866"/>
      <c r="Q3" s="1866"/>
      <c r="R3" s="1866"/>
      <c r="S3" s="1866"/>
      <c r="T3" s="1866"/>
      <c r="U3" s="1866"/>
      <c r="V3" s="1866"/>
      <c r="W3" s="1866"/>
      <c r="X3" s="1866"/>
      <c r="Y3" s="1866"/>
      <c r="Z3" s="1866"/>
      <c r="AA3" s="1866"/>
      <c r="AB3" s="1866"/>
      <c r="AC3" s="1866"/>
      <c r="AD3" s="1866"/>
      <c r="AE3" s="1866"/>
      <c r="AF3" s="1866"/>
      <c r="AG3" s="1866"/>
      <c r="AH3" s="1866"/>
      <c r="AI3" s="1866"/>
      <c r="AJ3" s="1867"/>
    </row>
    <row r="4" spans="1:36" x14ac:dyDescent="0.25">
      <c r="A4" s="928"/>
      <c r="B4" s="929"/>
      <c r="C4" s="929"/>
      <c r="D4" s="929"/>
      <c r="E4" s="929"/>
      <c r="F4" s="929"/>
      <c r="G4" s="929"/>
      <c r="H4" s="929"/>
      <c r="I4" s="930"/>
      <c r="J4" s="1710" t="s">
        <v>493</v>
      </c>
      <c r="K4" s="1711"/>
      <c r="L4" s="1711"/>
      <c r="M4" s="1711"/>
      <c r="N4" s="1711"/>
      <c r="O4" s="1711"/>
      <c r="P4" s="1711"/>
      <c r="Q4" s="1711"/>
      <c r="R4" s="1711"/>
      <c r="S4" s="1711"/>
      <c r="T4" s="1711"/>
      <c r="U4" s="1711"/>
      <c r="V4" s="1711"/>
      <c r="W4" s="1711"/>
      <c r="X4" s="1711"/>
      <c r="Y4" s="1711"/>
      <c r="Z4" s="1711"/>
      <c r="AA4" s="1711"/>
      <c r="AB4" s="1711"/>
      <c r="AC4" s="1711"/>
      <c r="AD4" s="1711"/>
      <c r="AE4" s="1711"/>
      <c r="AF4" s="1711"/>
      <c r="AG4" s="1711"/>
      <c r="AH4" s="1711"/>
      <c r="AI4" s="1711"/>
      <c r="AJ4" s="1712"/>
    </row>
    <row r="5" spans="1:36" x14ac:dyDescent="0.25">
      <c r="A5" s="928"/>
      <c r="B5" s="929"/>
      <c r="C5" s="929"/>
      <c r="D5" s="929"/>
      <c r="E5" s="929"/>
      <c r="F5" s="929"/>
      <c r="G5" s="929"/>
      <c r="H5" s="929"/>
      <c r="I5" s="930"/>
      <c r="J5" s="1710"/>
      <c r="K5" s="1711"/>
      <c r="L5" s="1711"/>
      <c r="M5" s="1711"/>
      <c r="N5" s="1711"/>
      <c r="O5" s="1711"/>
      <c r="P5" s="1711"/>
      <c r="Q5" s="1711"/>
      <c r="R5" s="1711"/>
      <c r="S5" s="1711"/>
      <c r="T5" s="1711"/>
      <c r="U5" s="1711"/>
      <c r="V5" s="1711"/>
      <c r="W5" s="1711"/>
      <c r="X5" s="1711"/>
      <c r="Y5" s="1711"/>
      <c r="Z5" s="1711"/>
      <c r="AA5" s="1711"/>
      <c r="AB5" s="1711"/>
      <c r="AC5" s="1711"/>
      <c r="AD5" s="1711"/>
      <c r="AE5" s="1711"/>
      <c r="AF5" s="1711"/>
      <c r="AG5" s="1711"/>
      <c r="AH5" s="1711"/>
      <c r="AI5" s="1711"/>
      <c r="AJ5" s="1712"/>
    </row>
    <row r="6" spans="1:36" x14ac:dyDescent="0.25">
      <c r="A6" s="928"/>
      <c r="B6" s="929"/>
      <c r="C6" s="929"/>
      <c r="D6" s="929"/>
      <c r="E6" s="929"/>
      <c r="F6" s="929"/>
      <c r="G6" s="929"/>
      <c r="H6" s="929"/>
      <c r="I6" s="930"/>
      <c r="J6" s="1710"/>
      <c r="K6" s="1711"/>
      <c r="L6" s="1711"/>
      <c r="M6" s="1711"/>
      <c r="N6" s="1711"/>
      <c r="O6" s="1711"/>
      <c r="P6" s="1711"/>
      <c r="Q6" s="1711"/>
      <c r="R6" s="1711"/>
      <c r="S6" s="1711"/>
      <c r="T6" s="1711"/>
      <c r="U6" s="1711"/>
      <c r="V6" s="1711"/>
      <c r="W6" s="1711"/>
      <c r="X6" s="1711"/>
      <c r="Y6" s="1711"/>
      <c r="Z6" s="1711"/>
      <c r="AA6" s="1711"/>
      <c r="AB6" s="1711"/>
      <c r="AC6" s="1711"/>
      <c r="AD6" s="1711"/>
      <c r="AE6" s="1711"/>
      <c r="AF6" s="1711"/>
      <c r="AG6" s="1711"/>
      <c r="AH6" s="1711"/>
      <c r="AI6" s="1711"/>
      <c r="AJ6" s="1712"/>
    </row>
    <row r="7" spans="1:36" x14ac:dyDescent="0.25">
      <c r="A7" s="928"/>
      <c r="B7" s="929"/>
      <c r="C7" s="929"/>
      <c r="D7" s="929"/>
      <c r="E7" s="929"/>
      <c r="F7" s="929"/>
      <c r="G7" s="929"/>
      <c r="H7" s="929"/>
      <c r="I7" s="930"/>
      <c r="J7" s="1710"/>
      <c r="K7" s="1711"/>
      <c r="L7" s="1711"/>
      <c r="M7" s="1711"/>
      <c r="N7" s="1711"/>
      <c r="O7" s="1711"/>
      <c r="P7" s="1711"/>
      <c r="Q7" s="1711"/>
      <c r="R7" s="1711"/>
      <c r="S7" s="1711"/>
      <c r="T7" s="1711"/>
      <c r="U7" s="1711"/>
      <c r="V7" s="1711"/>
      <c r="W7" s="1711"/>
      <c r="X7" s="1711"/>
      <c r="Y7" s="1711"/>
      <c r="Z7" s="1711"/>
      <c r="AA7" s="1711"/>
      <c r="AB7" s="1711"/>
      <c r="AC7" s="1711"/>
      <c r="AD7" s="1711"/>
      <c r="AE7" s="1711"/>
      <c r="AF7" s="1711"/>
      <c r="AG7" s="1711"/>
      <c r="AH7" s="1711"/>
      <c r="AI7" s="1711"/>
      <c r="AJ7" s="1712"/>
    </row>
    <row r="8" spans="1:36" ht="15.75" thickBot="1" x14ac:dyDescent="0.3">
      <c r="A8" s="931"/>
      <c r="B8" s="932"/>
      <c r="C8" s="932"/>
      <c r="D8" s="932"/>
      <c r="E8" s="932"/>
      <c r="F8" s="932"/>
      <c r="G8" s="932"/>
      <c r="H8" s="932"/>
      <c r="I8" s="933"/>
      <c r="J8" s="1713"/>
      <c r="K8" s="1714"/>
      <c r="L8" s="1714"/>
      <c r="M8" s="1714"/>
      <c r="N8" s="1714"/>
      <c r="O8" s="1714"/>
      <c r="P8" s="1714"/>
      <c r="Q8" s="1714"/>
      <c r="R8" s="1714"/>
      <c r="S8" s="1714"/>
      <c r="T8" s="1714"/>
      <c r="U8" s="1714"/>
      <c r="V8" s="1714"/>
      <c r="W8" s="1714"/>
      <c r="X8" s="1714"/>
      <c r="Y8" s="1714"/>
      <c r="Z8" s="1714"/>
      <c r="AA8" s="1714"/>
      <c r="AB8" s="1714"/>
      <c r="AC8" s="1714"/>
      <c r="AD8" s="1714"/>
      <c r="AE8" s="1714"/>
      <c r="AF8" s="1714"/>
      <c r="AG8" s="1714"/>
      <c r="AH8" s="1714"/>
      <c r="AI8" s="1714"/>
      <c r="AJ8" s="1715"/>
    </row>
    <row r="9" spans="1:36" x14ac:dyDescent="0.25">
      <c r="A9" s="85"/>
      <c r="B9" s="86"/>
      <c r="C9" s="86"/>
      <c r="D9" s="86"/>
      <c r="E9" s="86"/>
      <c r="F9" s="86"/>
      <c r="G9" s="86"/>
      <c r="H9" s="86"/>
      <c r="I9" s="86"/>
      <c r="J9" s="304"/>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80"/>
    </row>
    <row r="10" spans="1:36" x14ac:dyDescent="0.25">
      <c r="A10" s="92"/>
      <c r="B10" s="1229" t="s">
        <v>367</v>
      </c>
      <c r="C10" s="1229"/>
      <c r="D10" s="1229"/>
      <c r="E10" s="1229"/>
      <c r="F10" s="1229"/>
      <c r="G10" s="1229"/>
      <c r="H10" s="1232" t="str">
        <f>'CARGAR datos'!E8</f>
        <v>-</v>
      </c>
      <c r="I10" s="1232"/>
      <c r="J10" s="1232"/>
      <c r="K10" s="1232"/>
      <c r="L10" s="1232"/>
      <c r="M10" s="1232"/>
      <c r="N10" s="1232"/>
      <c r="O10" s="1232"/>
      <c r="P10" s="1232"/>
      <c r="Q10" s="1232"/>
      <c r="R10" s="1232"/>
      <c r="S10" s="1232"/>
      <c r="T10" s="1232"/>
      <c r="U10" s="1232"/>
      <c r="V10" s="1232"/>
      <c r="W10" s="1232"/>
      <c r="X10" s="1232"/>
      <c r="Y10" s="1232"/>
      <c r="Z10" s="1232"/>
      <c r="AA10" s="1232"/>
      <c r="AB10" s="1232"/>
      <c r="AC10" s="1232"/>
      <c r="AD10" s="1232"/>
      <c r="AE10" s="1232"/>
      <c r="AF10" s="1232"/>
      <c r="AG10" s="1232"/>
      <c r="AH10" s="1232"/>
      <c r="AI10" s="1232"/>
      <c r="AJ10" s="1723"/>
    </row>
    <row r="11" spans="1:36" x14ac:dyDescent="0.25">
      <c r="A11" s="92"/>
      <c r="B11" s="1229" t="s">
        <v>485</v>
      </c>
      <c r="C11" s="1229"/>
      <c r="D11" s="1229"/>
      <c r="E11" s="1229"/>
      <c r="F11" s="1232" t="str">
        <f>'CARGAR datos'!E30</f>
        <v>-</v>
      </c>
      <c r="G11" s="1232"/>
      <c r="H11" s="1232"/>
      <c r="I11" s="1232"/>
      <c r="J11" s="1232"/>
      <c r="K11" s="1232"/>
      <c r="L11" s="1232"/>
      <c r="M11" s="1232"/>
      <c r="N11" s="1232"/>
      <c r="O11" s="1232"/>
      <c r="P11" s="1232"/>
      <c r="Q11" s="1232"/>
      <c r="R11" s="1232"/>
      <c r="S11" s="1232"/>
      <c r="T11" s="1232"/>
      <c r="U11" s="1232"/>
      <c r="V11" s="1232"/>
      <c r="W11" s="1232"/>
      <c r="X11" s="1232"/>
      <c r="Y11" s="1232"/>
      <c r="Z11" s="1232"/>
      <c r="AA11" s="1232"/>
      <c r="AB11" s="1232"/>
      <c r="AC11" s="1232"/>
      <c r="AD11" s="1232"/>
      <c r="AE11" s="1232"/>
      <c r="AF11" s="1232"/>
      <c r="AG11" s="98" t="s">
        <v>164</v>
      </c>
      <c r="AH11" s="1232" t="str">
        <f>'CARGAR datos'!I30</f>
        <v>-</v>
      </c>
      <c r="AI11" s="1232"/>
      <c r="AJ11" s="1723"/>
    </row>
    <row r="12" spans="1:36" x14ac:dyDescent="0.25">
      <c r="A12" s="92"/>
      <c r="B12" s="1229" t="s">
        <v>486</v>
      </c>
      <c r="C12" s="1229"/>
      <c r="D12" s="1229"/>
      <c r="E12" s="1229"/>
      <c r="F12" s="1229"/>
      <c r="G12" s="1229"/>
      <c r="H12" s="1229"/>
      <c r="I12" s="1229"/>
      <c r="J12" s="1229"/>
      <c r="K12" s="1229"/>
      <c r="L12" s="1229" t="s">
        <v>487</v>
      </c>
      <c r="M12" s="1229"/>
      <c r="N12" s="929" t="str">
        <f>'CARGAR datos'!F32</f>
        <v>-</v>
      </c>
      <c r="O12" s="929"/>
      <c r="P12" s="1229" t="s">
        <v>488</v>
      </c>
      <c r="Q12" s="1229"/>
      <c r="R12" s="1229"/>
      <c r="S12" s="929" t="str">
        <f>'CARGAR datos'!H32</f>
        <v>-</v>
      </c>
      <c r="T12" s="929"/>
      <c r="U12" s="1229" t="s">
        <v>489</v>
      </c>
      <c r="V12" s="1229"/>
      <c r="W12" s="929" t="str">
        <f>'CARGAR datos'!J32</f>
        <v>-</v>
      </c>
      <c r="X12" s="929"/>
      <c r="Y12" s="929"/>
      <c r="Z12" s="1229" t="s">
        <v>490</v>
      </c>
      <c r="AA12" s="1229"/>
      <c r="AB12" s="929" t="str">
        <f>'CARGAR datos'!L32</f>
        <v>-</v>
      </c>
      <c r="AC12" s="929"/>
      <c r="AD12" s="1229" t="s">
        <v>491</v>
      </c>
      <c r="AE12" s="1229"/>
      <c r="AF12" s="929" t="str">
        <f>'CARGAR datos'!O32</f>
        <v>-</v>
      </c>
      <c r="AG12" s="929"/>
      <c r="AH12" s="929"/>
      <c r="AI12" s="929"/>
      <c r="AJ12" s="930"/>
    </row>
    <row r="13" spans="1:36" x14ac:dyDescent="0.25">
      <c r="A13" s="92"/>
      <c r="B13" s="1229" t="s">
        <v>443</v>
      </c>
      <c r="C13" s="1229"/>
      <c r="D13" s="1229"/>
      <c r="E13" s="1229"/>
      <c r="F13" s="1229"/>
      <c r="G13" s="1232" t="str">
        <f>'CARGAR datos'!E31</f>
        <v>BAHIA BLANCA</v>
      </c>
      <c r="H13" s="1232"/>
      <c r="I13" s="1232"/>
      <c r="J13" s="1232"/>
      <c r="K13" s="1232"/>
      <c r="L13" s="1232"/>
      <c r="M13" s="1232"/>
      <c r="N13" s="1232"/>
      <c r="O13" s="1232"/>
      <c r="P13" s="1232"/>
      <c r="Q13" s="1232"/>
      <c r="R13" s="98"/>
      <c r="S13" s="98"/>
      <c r="T13" s="91"/>
      <c r="U13" s="91"/>
      <c r="V13" s="91"/>
      <c r="W13" s="98"/>
      <c r="X13" s="98"/>
      <c r="Y13" s="98"/>
      <c r="Z13" s="98"/>
      <c r="AA13" s="98"/>
      <c r="AB13" s="98"/>
      <c r="AC13" s="98"/>
      <c r="AD13" s="91"/>
      <c r="AE13" s="91"/>
      <c r="AF13" s="91"/>
      <c r="AG13" s="91"/>
      <c r="AH13" s="91"/>
      <c r="AI13" s="91"/>
      <c r="AJ13" s="93"/>
    </row>
    <row r="14" spans="1:36" x14ac:dyDescent="0.25">
      <c r="A14" s="92"/>
      <c r="B14" s="1229" t="s">
        <v>492</v>
      </c>
      <c r="C14" s="1229"/>
      <c r="D14" s="1229"/>
      <c r="E14" s="1229"/>
      <c r="F14" s="1229"/>
      <c r="G14" s="1229"/>
      <c r="H14" s="1232" t="str">
        <f>'CARGAR datos'!E19</f>
        <v>-</v>
      </c>
      <c r="I14" s="1232"/>
      <c r="J14" s="1232"/>
      <c r="K14" s="1232"/>
      <c r="L14" s="1232"/>
      <c r="M14" s="1232"/>
      <c r="N14" s="1232"/>
      <c r="O14" s="1232"/>
      <c r="P14" s="1232"/>
      <c r="Q14" s="1232"/>
      <c r="R14" s="1232"/>
      <c r="S14" s="1232"/>
      <c r="T14" s="1232"/>
      <c r="U14" s="1232"/>
      <c r="V14" s="1232"/>
      <c r="W14" s="91"/>
      <c r="X14" s="91"/>
      <c r="Y14" s="91"/>
      <c r="Z14" s="91"/>
      <c r="AA14" s="91"/>
      <c r="AB14" s="91"/>
      <c r="AC14" s="91"/>
      <c r="AD14" s="91"/>
      <c r="AE14" s="91"/>
      <c r="AF14" s="91"/>
      <c r="AG14" s="91"/>
      <c r="AH14" s="91"/>
      <c r="AI14" s="91"/>
      <c r="AJ14" s="93"/>
    </row>
    <row r="15" spans="1:36" x14ac:dyDescent="0.25">
      <c r="A15" s="92"/>
      <c r="B15" s="1229" t="s">
        <v>250</v>
      </c>
      <c r="C15" s="1229"/>
      <c r="D15" s="1229"/>
      <c r="E15" s="1229"/>
      <c r="F15" s="1229"/>
      <c r="G15" s="1232" t="str">
        <f>'CARGAR datos'!E25</f>
        <v>-</v>
      </c>
      <c r="H15" s="1232"/>
      <c r="I15" s="1232"/>
      <c r="J15" s="1232"/>
      <c r="K15" s="1232"/>
      <c r="L15" s="1232"/>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1868"/>
      <c r="B17" s="1869"/>
      <c r="C17" s="1869"/>
      <c r="D17" s="1869"/>
      <c r="E17" s="1869"/>
      <c r="F17" s="1869"/>
      <c r="G17" s="1869"/>
      <c r="H17" s="1869"/>
      <c r="I17" s="1869"/>
      <c r="J17" s="1869"/>
      <c r="K17" s="1869"/>
      <c r="L17" s="1869"/>
      <c r="M17" s="1869"/>
      <c r="N17" s="1869"/>
      <c r="O17" s="1869"/>
      <c r="P17" s="1869"/>
      <c r="Q17" s="1869"/>
      <c r="R17" s="1869"/>
      <c r="S17" s="1869"/>
      <c r="T17" s="1869"/>
      <c r="U17" s="1869"/>
      <c r="V17" s="1869"/>
      <c r="W17" s="1869"/>
      <c r="X17" s="1869"/>
      <c r="Y17" s="1869"/>
      <c r="Z17" s="1869"/>
      <c r="AA17" s="1869"/>
      <c r="AB17" s="1869"/>
      <c r="AC17" s="1869"/>
      <c r="AD17" s="1869"/>
      <c r="AE17" s="1869"/>
      <c r="AF17" s="1869"/>
      <c r="AG17" s="1869"/>
      <c r="AH17" s="1869"/>
      <c r="AI17" s="1869"/>
      <c r="AJ17" s="1870"/>
    </row>
    <row r="18" spans="1:36" x14ac:dyDescent="0.25">
      <c r="A18" s="1720"/>
      <c r="B18" s="1721"/>
      <c r="C18" s="1721"/>
      <c r="D18" s="1721"/>
      <c r="E18" s="1721"/>
      <c r="F18" s="1721"/>
      <c r="G18" s="1721"/>
      <c r="H18" s="1721"/>
      <c r="I18" s="1721"/>
      <c r="J18" s="1721"/>
      <c r="K18" s="1721"/>
      <c r="L18" s="1721"/>
      <c r="M18" s="1721"/>
      <c r="N18" s="1721"/>
      <c r="O18" s="1721"/>
      <c r="P18" s="1721"/>
      <c r="Q18" s="1721"/>
      <c r="R18" s="1721"/>
      <c r="S18" s="1721"/>
      <c r="T18" s="1721"/>
      <c r="U18" s="1721"/>
      <c r="V18" s="1721"/>
      <c r="W18" s="1721"/>
      <c r="X18" s="1721"/>
      <c r="Y18" s="1721"/>
      <c r="Z18" s="1721"/>
      <c r="AA18" s="1721"/>
      <c r="AB18" s="1721"/>
      <c r="AC18" s="1721"/>
      <c r="AD18" s="1721"/>
      <c r="AE18" s="1721"/>
      <c r="AF18" s="1721"/>
      <c r="AG18" s="1721"/>
      <c r="AH18" s="1721"/>
      <c r="AI18" s="1721"/>
      <c r="AJ18" s="1722"/>
    </row>
    <row r="19" spans="1:36" x14ac:dyDescent="0.25">
      <c r="A19" s="1720"/>
      <c r="B19" s="1721"/>
      <c r="C19" s="1721"/>
      <c r="D19" s="1721"/>
      <c r="E19" s="1721"/>
      <c r="F19" s="1721"/>
      <c r="G19" s="1721"/>
      <c r="H19" s="1721"/>
      <c r="I19" s="1721"/>
      <c r="J19" s="1721"/>
      <c r="K19" s="1721"/>
      <c r="L19" s="1721"/>
      <c r="M19" s="1721"/>
      <c r="N19" s="1721"/>
      <c r="O19" s="1721"/>
      <c r="P19" s="1721"/>
      <c r="Q19" s="1721"/>
      <c r="R19" s="1721"/>
      <c r="S19" s="1721"/>
      <c r="T19" s="1721"/>
      <c r="U19" s="1721"/>
      <c r="V19" s="1721"/>
      <c r="W19" s="1721"/>
      <c r="X19" s="1721"/>
      <c r="Y19" s="1721"/>
      <c r="Z19" s="1721"/>
      <c r="AA19" s="1721"/>
      <c r="AB19" s="1721"/>
      <c r="AC19" s="1721"/>
      <c r="AD19" s="1721"/>
      <c r="AE19" s="1721"/>
      <c r="AF19" s="1721"/>
      <c r="AG19" s="1721"/>
      <c r="AH19" s="1721"/>
      <c r="AI19" s="1721"/>
      <c r="AJ19" s="1722"/>
    </row>
    <row r="20" spans="1:36" x14ac:dyDescent="0.25">
      <c r="A20" s="1720"/>
      <c r="B20" s="1721"/>
      <c r="C20" s="1721"/>
      <c r="D20" s="1721"/>
      <c r="E20" s="1721"/>
      <c r="F20" s="1721"/>
      <c r="G20" s="1721"/>
      <c r="H20" s="1721"/>
      <c r="I20" s="1721"/>
      <c r="J20" s="1721"/>
      <c r="K20" s="1721"/>
      <c r="L20" s="1721"/>
      <c r="M20" s="1721"/>
      <c r="N20" s="1721"/>
      <c r="O20" s="1721"/>
      <c r="P20" s="1721"/>
      <c r="Q20" s="1721"/>
      <c r="R20" s="1721"/>
      <c r="S20" s="1721"/>
      <c r="T20" s="1721"/>
      <c r="U20" s="1721"/>
      <c r="V20" s="1721"/>
      <c r="W20" s="1721"/>
      <c r="X20" s="1721"/>
      <c r="Y20" s="1721"/>
      <c r="Z20" s="1721"/>
      <c r="AA20" s="1721"/>
      <c r="AB20" s="1721"/>
      <c r="AC20" s="1721"/>
      <c r="AD20" s="1721"/>
      <c r="AE20" s="1721"/>
      <c r="AF20" s="1721"/>
      <c r="AG20" s="1721"/>
      <c r="AH20" s="1721"/>
      <c r="AI20" s="1721"/>
      <c r="AJ20" s="1722"/>
    </row>
    <row r="21" spans="1:36" x14ac:dyDescent="0.25">
      <c r="A21" s="1720"/>
      <c r="B21" s="1721"/>
      <c r="C21" s="1721"/>
      <c r="D21" s="1721"/>
      <c r="E21" s="1721"/>
      <c r="F21" s="1721"/>
      <c r="G21" s="1721"/>
      <c r="H21" s="1721"/>
      <c r="I21" s="1721"/>
      <c r="J21" s="1721"/>
      <c r="K21" s="1721"/>
      <c r="L21" s="1721"/>
      <c r="M21" s="1721"/>
      <c r="N21" s="1721"/>
      <c r="O21" s="1721"/>
      <c r="P21" s="1721"/>
      <c r="Q21" s="1721"/>
      <c r="R21" s="1721"/>
      <c r="S21" s="1721"/>
      <c r="T21" s="1721"/>
      <c r="U21" s="1721"/>
      <c r="V21" s="1721"/>
      <c r="W21" s="1721"/>
      <c r="X21" s="1721"/>
      <c r="Y21" s="1721"/>
      <c r="Z21" s="1721"/>
      <c r="AA21" s="1721"/>
      <c r="AB21" s="1721"/>
      <c r="AC21" s="1721"/>
      <c r="AD21" s="1721"/>
      <c r="AE21" s="1721"/>
      <c r="AF21" s="1721"/>
      <c r="AG21" s="1721"/>
      <c r="AH21" s="1721"/>
      <c r="AI21" s="1721"/>
      <c r="AJ21" s="1722"/>
    </row>
    <row r="22" spans="1:36" x14ac:dyDescent="0.25">
      <c r="A22" s="1720"/>
      <c r="B22" s="1721"/>
      <c r="C22" s="1721"/>
      <c r="D22" s="1721"/>
      <c r="E22" s="1721"/>
      <c r="F22" s="1721"/>
      <c r="G22" s="1721"/>
      <c r="H22" s="1721"/>
      <c r="I22" s="1721"/>
      <c r="J22" s="1721"/>
      <c r="K22" s="1721"/>
      <c r="L22" s="1721"/>
      <c r="M22" s="1721"/>
      <c r="N22" s="1721"/>
      <c r="O22" s="1721"/>
      <c r="P22" s="1721"/>
      <c r="Q22" s="1721"/>
      <c r="R22" s="1721"/>
      <c r="S22" s="1721"/>
      <c r="T22" s="1721"/>
      <c r="U22" s="1721"/>
      <c r="V22" s="1721"/>
      <c r="W22" s="1721"/>
      <c r="X22" s="1721"/>
      <c r="Y22" s="1721"/>
      <c r="Z22" s="1721"/>
      <c r="AA22" s="1721"/>
      <c r="AB22" s="1721"/>
      <c r="AC22" s="1721"/>
      <c r="AD22" s="1721"/>
      <c r="AE22" s="1721"/>
      <c r="AF22" s="1721"/>
      <c r="AG22" s="1721"/>
      <c r="AH22" s="1721"/>
      <c r="AI22" s="1721"/>
      <c r="AJ22" s="1722"/>
    </row>
    <row r="23" spans="1:36" x14ac:dyDescent="0.25">
      <c r="A23" s="1720"/>
      <c r="B23" s="1721"/>
      <c r="C23" s="1721"/>
      <c r="D23" s="1721"/>
      <c r="E23" s="1721"/>
      <c r="F23" s="1721"/>
      <c r="G23" s="1721"/>
      <c r="H23" s="1721"/>
      <c r="I23" s="1721"/>
      <c r="J23" s="1721"/>
      <c r="K23" s="1721"/>
      <c r="L23" s="1721"/>
      <c r="M23" s="1721"/>
      <c r="N23" s="1721"/>
      <c r="O23" s="1721"/>
      <c r="P23" s="1721"/>
      <c r="Q23" s="1721"/>
      <c r="R23" s="1721"/>
      <c r="S23" s="1721"/>
      <c r="T23" s="1721"/>
      <c r="U23" s="1721"/>
      <c r="V23" s="1721"/>
      <c r="W23" s="1721"/>
      <c r="X23" s="1721"/>
      <c r="Y23" s="1721"/>
      <c r="Z23" s="1721"/>
      <c r="AA23" s="1721"/>
      <c r="AB23" s="1721"/>
      <c r="AC23" s="1721"/>
      <c r="AD23" s="1721"/>
      <c r="AE23" s="1721"/>
      <c r="AF23" s="1721"/>
      <c r="AG23" s="1721"/>
      <c r="AH23" s="1721"/>
      <c r="AI23" s="1721"/>
      <c r="AJ23" s="1722"/>
    </row>
    <row r="24" spans="1:36" x14ac:dyDescent="0.25">
      <c r="A24" s="1720"/>
      <c r="B24" s="1721"/>
      <c r="C24" s="1721"/>
      <c r="D24" s="1721"/>
      <c r="E24" s="1721"/>
      <c r="F24" s="1721"/>
      <c r="G24" s="1721"/>
      <c r="H24" s="1721"/>
      <c r="I24" s="1721"/>
      <c r="J24" s="1721"/>
      <c r="K24" s="1721"/>
      <c r="L24" s="1721"/>
      <c r="M24" s="1721"/>
      <c r="N24" s="1721"/>
      <c r="O24" s="1721"/>
      <c r="P24" s="1721"/>
      <c r="Q24" s="1721"/>
      <c r="R24" s="1721"/>
      <c r="S24" s="1721"/>
      <c r="T24" s="1721"/>
      <c r="U24" s="1721"/>
      <c r="V24" s="1721"/>
      <c r="W24" s="1721"/>
      <c r="X24" s="1721"/>
      <c r="Y24" s="1721"/>
      <c r="Z24" s="1721"/>
      <c r="AA24" s="1721"/>
      <c r="AB24" s="1721"/>
      <c r="AC24" s="1721"/>
      <c r="AD24" s="1721"/>
      <c r="AE24" s="1721"/>
      <c r="AF24" s="1721"/>
      <c r="AG24" s="1721"/>
      <c r="AH24" s="1721"/>
      <c r="AI24" s="1721"/>
      <c r="AJ24" s="1722"/>
    </row>
    <row r="25" spans="1:36" x14ac:dyDescent="0.25">
      <c r="A25" s="1720"/>
      <c r="B25" s="1721"/>
      <c r="C25" s="1721"/>
      <c r="D25" s="1721"/>
      <c r="E25" s="1721"/>
      <c r="F25" s="1721"/>
      <c r="G25" s="1721"/>
      <c r="H25" s="1721"/>
      <c r="I25" s="1721"/>
      <c r="J25" s="1721"/>
      <c r="K25" s="1721"/>
      <c r="L25" s="1721"/>
      <c r="M25" s="1721"/>
      <c r="N25" s="1721"/>
      <c r="O25" s="1721"/>
      <c r="P25" s="1721"/>
      <c r="Q25" s="1721"/>
      <c r="R25" s="1721"/>
      <c r="S25" s="1721"/>
      <c r="T25" s="1721"/>
      <c r="U25" s="1721"/>
      <c r="V25" s="1721"/>
      <c r="W25" s="1721"/>
      <c r="X25" s="1721"/>
      <c r="Y25" s="1721"/>
      <c r="Z25" s="1721"/>
      <c r="AA25" s="1721"/>
      <c r="AB25" s="1721"/>
      <c r="AC25" s="1721"/>
      <c r="AD25" s="1721"/>
      <c r="AE25" s="1721"/>
      <c r="AF25" s="1721"/>
      <c r="AG25" s="1721"/>
      <c r="AH25" s="1721"/>
      <c r="AI25" s="1721"/>
      <c r="AJ25" s="1722"/>
    </row>
    <row r="26" spans="1:36" x14ac:dyDescent="0.25">
      <c r="A26" s="1720"/>
      <c r="B26" s="1721"/>
      <c r="C26" s="1721"/>
      <c r="D26" s="1721"/>
      <c r="E26" s="1721"/>
      <c r="F26" s="1721"/>
      <c r="G26" s="1721"/>
      <c r="H26" s="1721"/>
      <c r="I26" s="1721"/>
      <c r="J26" s="1721"/>
      <c r="K26" s="1721"/>
      <c r="L26" s="1721"/>
      <c r="M26" s="1721"/>
      <c r="N26" s="1721"/>
      <c r="O26" s="1721"/>
      <c r="P26" s="1721"/>
      <c r="Q26" s="1721"/>
      <c r="R26" s="1721"/>
      <c r="S26" s="1721"/>
      <c r="T26" s="1721"/>
      <c r="U26" s="1721"/>
      <c r="V26" s="1721"/>
      <c r="W26" s="1721"/>
      <c r="X26" s="1721"/>
      <c r="Y26" s="1721"/>
      <c r="Z26" s="1721"/>
      <c r="AA26" s="1721"/>
      <c r="AB26" s="1721"/>
      <c r="AC26" s="1721"/>
      <c r="AD26" s="1721"/>
      <c r="AE26" s="1721"/>
      <c r="AF26" s="1721"/>
      <c r="AG26" s="1721"/>
      <c r="AH26" s="1721"/>
      <c r="AI26" s="1721"/>
      <c r="AJ26" s="1722"/>
    </row>
    <row r="27" spans="1:36" x14ac:dyDescent="0.25">
      <c r="A27" s="1720"/>
      <c r="B27" s="1721"/>
      <c r="C27" s="1721"/>
      <c r="D27" s="1721"/>
      <c r="E27" s="1721"/>
      <c r="F27" s="1721"/>
      <c r="G27" s="1721"/>
      <c r="H27" s="1721"/>
      <c r="I27" s="1721"/>
      <c r="J27" s="1721"/>
      <c r="K27" s="1721"/>
      <c r="L27" s="1721"/>
      <c r="M27" s="1721"/>
      <c r="N27" s="1721"/>
      <c r="O27" s="1721"/>
      <c r="P27" s="1721"/>
      <c r="Q27" s="1721"/>
      <c r="R27" s="1721"/>
      <c r="S27" s="1721"/>
      <c r="T27" s="1721"/>
      <c r="U27" s="1721"/>
      <c r="V27" s="1721"/>
      <c r="W27" s="1721"/>
      <c r="X27" s="1721"/>
      <c r="Y27" s="1721"/>
      <c r="Z27" s="1721"/>
      <c r="AA27" s="1721"/>
      <c r="AB27" s="1721"/>
      <c r="AC27" s="1721"/>
      <c r="AD27" s="1721"/>
      <c r="AE27" s="1721"/>
      <c r="AF27" s="1721"/>
      <c r="AG27" s="1721"/>
      <c r="AH27" s="1721"/>
      <c r="AI27" s="1721"/>
      <c r="AJ27" s="1722"/>
    </row>
    <row r="28" spans="1:36" x14ac:dyDescent="0.25">
      <c r="A28" s="1720"/>
      <c r="B28" s="1721"/>
      <c r="C28" s="1721"/>
      <c r="D28" s="1721"/>
      <c r="E28" s="1721"/>
      <c r="F28" s="1721"/>
      <c r="G28" s="1721"/>
      <c r="H28" s="1721"/>
      <c r="I28" s="1721"/>
      <c r="J28" s="1721"/>
      <c r="K28" s="1721"/>
      <c r="L28" s="1721"/>
      <c r="M28" s="1721"/>
      <c r="N28" s="1721"/>
      <c r="O28" s="1721"/>
      <c r="P28" s="1721"/>
      <c r="Q28" s="1721"/>
      <c r="R28" s="1721"/>
      <c r="S28" s="1721"/>
      <c r="T28" s="1721"/>
      <c r="U28" s="1721"/>
      <c r="V28" s="1721"/>
      <c r="W28" s="1721"/>
      <c r="X28" s="1721"/>
      <c r="Y28" s="1721"/>
      <c r="Z28" s="1721"/>
      <c r="AA28" s="1721"/>
      <c r="AB28" s="1721"/>
      <c r="AC28" s="1721"/>
      <c r="AD28" s="1721"/>
      <c r="AE28" s="1721"/>
      <c r="AF28" s="1721"/>
      <c r="AG28" s="1721"/>
      <c r="AH28" s="1721"/>
      <c r="AI28" s="1721"/>
      <c r="AJ28" s="1722"/>
    </row>
    <row r="29" spans="1:36" x14ac:dyDescent="0.25">
      <c r="A29" s="1720"/>
      <c r="B29" s="1721"/>
      <c r="C29" s="1721"/>
      <c r="D29" s="1721"/>
      <c r="E29" s="1721"/>
      <c r="F29" s="1721"/>
      <c r="G29" s="1721"/>
      <c r="H29" s="1721"/>
      <c r="I29" s="1721"/>
      <c r="J29" s="1721"/>
      <c r="K29" s="1721"/>
      <c r="L29" s="1721"/>
      <c r="M29" s="1721"/>
      <c r="N29" s="1721"/>
      <c r="O29" s="1721"/>
      <c r="P29" s="1721"/>
      <c r="Q29" s="1721"/>
      <c r="R29" s="1721"/>
      <c r="S29" s="1721"/>
      <c r="T29" s="1721"/>
      <c r="U29" s="1721"/>
      <c r="V29" s="1721"/>
      <c r="W29" s="1721"/>
      <c r="X29" s="1721"/>
      <c r="Y29" s="1721"/>
      <c r="Z29" s="1721"/>
      <c r="AA29" s="1721"/>
      <c r="AB29" s="1721"/>
      <c r="AC29" s="1721"/>
      <c r="AD29" s="1721"/>
      <c r="AE29" s="1721"/>
      <c r="AF29" s="1721"/>
      <c r="AG29" s="1721"/>
      <c r="AH29" s="1721"/>
      <c r="AI29" s="1721"/>
      <c r="AJ29" s="1722"/>
    </row>
    <row r="30" spans="1:36" x14ac:dyDescent="0.25">
      <c r="A30" s="1720"/>
      <c r="B30" s="1721"/>
      <c r="C30" s="1721"/>
      <c r="D30" s="1721"/>
      <c r="E30" s="1721"/>
      <c r="F30" s="1721"/>
      <c r="G30" s="1721"/>
      <c r="H30" s="1721"/>
      <c r="I30" s="1721"/>
      <c r="J30" s="1721"/>
      <c r="K30" s="1721"/>
      <c r="L30" s="1721"/>
      <c r="M30" s="1721"/>
      <c r="N30" s="1721"/>
      <c r="O30" s="1721"/>
      <c r="P30" s="1721"/>
      <c r="Q30" s="1721"/>
      <c r="R30" s="1721"/>
      <c r="S30" s="1721"/>
      <c r="T30" s="1721"/>
      <c r="U30" s="1721"/>
      <c r="V30" s="1721"/>
      <c r="W30" s="1721"/>
      <c r="X30" s="1721"/>
      <c r="Y30" s="1721"/>
      <c r="Z30" s="1721"/>
      <c r="AA30" s="1721"/>
      <c r="AB30" s="1721"/>
      <c r="AC30" s="1721"/>
      <c r="AD30" s="1721"/>
      <c r="AE30" s="1721"/>
      <c r="AF30" s="1721"/>
      <c r="AG30" s="1721"/>
      <c r="AH30" s="1721"/>
      <c r="AI30" s="1721"/>
      <c r="AJ30" s="1722"/>
    </row>
    <row r="31" spans="1:36" x14ac:dyDescent="0.25">
      <c r="A31" s="1720"/>
      <c r="B31" s="1721"/>
      <c r="C31" s="1721"/>
      <c r="D31" s="1721"/>
      <c r="E31" s="1721"/>
      <c r="F31" s="1721"/>
      <c r="G31" s="1721"/>
      <c r="H31" s="1721"/>
      <c r="I31" s="1721"/>
      <c r="J31" s="1721"/>
      <c r="K31" s="1721"/>
      <c r="L31" s="1721"/>
      <c r="M31" s="1721"/>
      <c r="N31" s="1721"/>
      <c r="O31" s="1721"/>
      <c r="P31" s="1721"/>
      <c r="Q31" s="1721"/>
      <c r="R31" s="1721"/>
      <c r="S31" s="1721"/>
      <c r="T31" s="1721"/>
      <c r="U31" s="1721"/>
      <c r="V31" s="1721"/>
      <c r="W31" s="1721"/>
      <c r="X31" s="1721"/>
      <c r="Y31" s="1721"/>
      <c r="Z31" s="1721"/>
      <c r="AA31" s="1721"/>
      <c r="AB31" s="1721"/>
      <c r="AC31" s="1721"/>
      <c r="AD31" s="1721"/>
      <c r="AE31" s="1721"/>
      <c r="AF31" s="1721"/>
      <c r="AG31" s="1721"/>
      <c r="AH31" s="1721"/>
      <c r="AI31" s="1721"/>
      <c r="AJ31" s="1722"/>
    </row>
    <row r="32" spans="1:36" x14ac:dyDescent="0.25">
      <c r="A32" s="1720"/>
      <c r="B32" s="1721"/>
      <c r="C32" s="1721"/>
      <c r="D32" s="1721"/>
      <c r="E32" s="1721"/>
      <c r="F32" s="1721"/>
      <c r="G32" s="1721"/>
      <c r="H32" s="1721"/>
      <c r="I32" s="1721"/>
      <c r="J32" s="1721"/>
      <c r="K32" s="1721"/>
      <c r="L32" s="1721"/>
      <c r="M32" s="1721"/>
      <c r="N32" s="1721"/>
      <c r="O32" s="1721"/>
      <c r="P32" s="1721"/>
      <c r="Q32" s="1721"/>
      <c r="R32" s="1721"/>
      <c r="S32" s="1721"/>
      <c r="T32" s="1721"/>
      <c r="U32" s="1721"/>
      <c r="V32" s="1721"/>
      <c r="W32" s="1721"/>
      <c r="X32" s="1721"/>
      <c r="Y32" s="1721"/>
      <c r="Z32" s="1721"/>
      <c r="AA32" s="1721"/>
      <c r="AB32" s="1721"/>
      <c r="AC32" s="1721"/>
      <c r="AD32" s="1721"/>
      <c r="AE32" s="1721"/>
      <c r="AF32" s="1721"/>
      <c r="AG32" s="1721"/>
      <c r="AH32" s="1721"/>
      <c r="AI32" s="1721"/>
      <c r="AJ32" s="1722"/>
    </row>
    <row r="33" spans="1:36" x14ac:dyDescent="0.25">
      <c r="A33" s="1720"/>
      <c r="B33" s="1721"/>
      <c r="C33" s="1721"/>
      <c r="D33" s="1721"/>
      <c r="E33" s="1721"/>
      <c r="F33" s="1721"/>
      <c r="G33" s="1721"/>
      <c r="H33" s="1721"/>
      <c r="I33" s="1721"/>
      <c r="J33" s="1721"/>
      <c r="K33" s="1721"/>
      <c r="L33" s="1721"/>
      <c r="M33" s="1721"/>
      <c r="N33" s="1721"/>
      <c r="O33" s="1721"/>
      <c r="P33" s="1721"/>
      <c r="Q33" s="1721"/>
      <c r="R33" s="1721"/>
      <c r="S33" s="1721"/>
      <c r="T33" s="1721"/>
      <c r="U33" s="1721"/>
      <c r="V33" s="1721"/>
      <c r="W33" s="1721"/>
      <c r="X33" s="1721"/>
      <c r="Y33" s="1721"/>
      <c r="Z33" s="1721"/>
      <c r="AA33" s="1721"/>
      <c r="AB33" s="1721"/>
      <c r="AC33" s="1721"/>
      <c r="AD33" s="1721"/>
      <c r="AE33" s="1721"/>
      <c r="AF33" s="1721"/>
      <c r="AG33" s="1721"/>
      <c r="AH33" s="1721"/>
      <c r="AI33" s="1721"/>
      <c r="AJ33" s="1722"/>
    </row>
    <row r="34" spans="1:36" x14ac:dyDescent="0.25">
      <c r="A34" s="1720"/>
      <c r="B34" s="1721"/>
      <c r="C34" s="1721"/>
      <c r="D34" s="1721"/>
      <c r="E34" s="1721"/>
      <c r="F34" s="1721"/>
      <c r="G34" s="1721"/>
      <c r="H34" s="1721"/>
      <c r="I34" s="1721"/>
      <c r="J34" s="1721"/>
      <c r="K34" s="1721"/>
      <c r="L34" s="1721"/>
      <c r="M34" s="1721"/>
      <c r="N34" s="1721"/>
      <c r="O34" s="1721"/>
      <c r="P34" s="1721"/>
      <c r="Q34" s="1721"/>
      <c r="R34" s="1721"/>
      <c r="S34" s="1721"/>
      <c r="T34" s="1721"/>
      <c r="U34" s="1721"/>
      <c r="V34" s="1721"/>
      <c r="W34" s="1721"/>
      <c r="X34" s="1721"/>
      <c r="Y34" s="1721"/>
      <c r="Z34" s="1721"/>
      <c r="AA34" s="1721"/>
      <c r="AB34" s="1721"/>
      <c r="AC34" s="1721"/>
      <c r="AD34" s="1721"/>
      <c r="AE34" s="1721"/>
      <c r="AF34" s="1721"/>
      <c r="AG34" s="1721"/>
      <c r="AH34" s="1721"/>
      <c r="AI34" s="1721"/>
      <c r="AJ34" s="1722"/>
    </row>
    <row r="35" spans="1:36" x14ac:dyDescent="0.25">
      <c r="A35" s="1720"/>
      <c r="B35" s="1721"/>
      <c r="C35" s="1721"/>
      <c r="D35" s="1721"/>
      <c r="E35" s="1721"/>
      <c r="F35" s="1721"/>
      <c r="G35" s="1721"/>
      <c r="H35" s="1721"/>
      <c r="I35" s="1721"/>
      <c r="J35" s="1721"/>
      <c r="K35" s="1721"/>
      <c r="L35" s="1721"/>
      <c r="M35" s="1721"/>
      <c r="N35" s="1721"/>
      <c r="O35" s="1721"/>
      <c r="P35" s="1721"/>
      <c r="Q35" s="1721"/>
      <c r="R35" s="1721"/>
      <c r="S35" s="1721"/>
      <c r="T35" s="1721"/>
      <c r="U35" s="1721"/>
      <c r="V35" s="1721"/>
      <c r="W35" s="1721"/>
      <c r="X35" s="1721"/>
      <c r="Y35" s="1721"/>
      <c r="Z35" s="1721"/>
      <c r="AA35" s="1721"/>
      <c r="AB35" s="1721"/>
      <c r="AC35" s="1721"/>
      <c r="AD35" s="1721"/>
      <c r="AE35" s="1721"/>
      <c r="AF35" s="1721"/>
      <c r="AG35" s="1721"/>
      <c r="AH35" s="1721"/>
      <c r="AI35" s="1721"/>
      <c r="AJ35" s="1722"/>
    </row>
    <row r="36" spans="1:36" x14ac:dyDescent="0.25">
      <c r="A36" s="1720"/>
      <c r="B36" s="1721"/>
      <c r="C36" s="1721"/>
      <c r="D36" s="1721"/>
      <c r="E36" s="1721"/>
      <c r="F36" s="1721"/>
      <c r="G36" s="1721"/>
      <c r="H36" s="1721"/>
      <c r="I36" s="1721"/>
      <c r="J36" s="1721"/>
      <c r="K36" s="1721"/>
      <c r="L36" s="1721"/>
      <c r="M36" s="1721"/>
      <c r="N36" s="1721"/>
      <c r="O36" s="1721"/>
      <c r="P36" s="1721"/>
      <c r="Q36" s="1721"/>
      <c r="R36" s="1721"/>
      <c r="S36" s="1721"/>
      <c r="T36" s="1721"/>
      <c r="U36" s="1721"/>
      <c r="V36" s="1721"/>
      <c r="W36" s="1721"/>
      <c r="X36" s="1721"/>
      <c r="Y36" s="1721"/>
      <c r="Z36" s="1721"/>
      <c r="AA36" s="1721"/>
      <c r="AB36" s="1721"/>
      <c r="AC36" s="1721"/>
      <c r="AD36" s="1721"/>
      <c r="AE36" s="1721"/>
      <c r="AF36" s="1721"/>
      <c r="AG36" s="1721"/>
      <c r="AH36" s="1721"/>
      <c r="AI36" s="1721"/>
      <c r="AJ36" s="1722"/>
    </row>
    <row r="37" spans="1:36" x14ac:dyDescent="0.25">
      <c r="A37" s="1720"/>
      <c r="B37" s="1721"/>
      <c r="C37" s="1721"/>
      <c r="D37" s="1721"/>
      <c r="E37" s="1721"/>
      <c r="F37" s="1721"/>
      <c r="G37" s="1721"/>
      <c r="H37" s="1721"/>
      <c r="I37" s="1721"/>
      <c r="J37" s="1721"/>
      <c r="K37" s="1721"/>
      <c r="L37" s="1721"/>
      <c r="M37" s="1721"/>
      <c r="N37" s="1721"/>
      <c r="O37" s="1721"/>
      <c r="P37" s="1721"/>
      <c r="Q37" s="1721"/>
      <c r="R37" s="1721"/>
      <c r="S37" s="1721"/>
      <c r="T37" s="1721"/>
      <c r="U37" s="1721"/>
      <c r="V37" s="1721"/>
      <c r="W37" s="1721"/>
      <c r="X37" s="1721"/>
      <c r="Y37" s="1721"/>
      <c r="Z37" s="1721"/>
      <c r="AA37" s="1721"/>
      <c r="AB37" s="1721"/>
      <c r="AC37" s="1721"/>
      <c r="AD37" s="1721"/>
      <c r="AE37" s="1721"/>
      <c r="AF37" s="1721"/>
      <c r="AG37" s="1721"/>
      <c r="AH37" s="1721"/>
      <c r="AI37" s="1721"/>
      <c r="AJ37" s="1722"/>
    </row>
    <row r="38" spans="1:36" x14ac:dyDescent="0.25">
      <c r="A38" s="1720"/>
      <c r="B38" s="1721"/>
      <c r="C38" s="1721"/>
      <c r="D38" s="1721"/>
      <c r="E38" s="1721"/>
      <c r="F38" s="1721"/>
      <c r="G38" s="1721"/>
      <c r="H38" s="1721"/>
      <c r="I38" s="1721"/>
      <c r="J38" s="1721"/>
      <c r="K38" s="1721"/>
      <c r="L38" s="1721"/>
      <c r="M38" s="1721"/>
      <c r="N38" s="1721"/>
      <c r="O38" s="1721"/>
      <c r="P38" s="1721"/>
      <c r="Q38" s="1721"/>
      <c r="R38" s="1721"/>
      <c r="S38" s="1721"/>
      <c r="T38" s="1721"/>
      <c r="U38" s="1721"/>
      <c r="V38" s="1721"/>
      <c r="W38" s="1721"/>
      <c r="X38" s="1721"/>
      <c r="Y38" s="1721"/>
      <c r="Z38" s="1721"/>
      <c r="AA38" s="1721"/>
      <c r="AB38" s="1721"/>
      <c r="AC38" s="1721"/>
      <c r="AD38" s="1721"/>
      <c r="AE38" s="1721"/>
      <c r="AF38" s="1721"/>
      <c r="AG38" s="1721"/>
      <c r="AH38" s="1721"/>
      <c r="AI38" s="1721"/>
      <c r="AJ38" s="1722"/>
    </row>
    <row r="39" spans="1:36" x14ac:dyDescent="0.25">
      <c r="A39" s="1720"/>
      <c r="B39" s="1721"/>
      <c r="C39" s="1721"/>
      <c r="D39" s="1721"/>
      <c r="E39" s="1721"/>
      <c r="F39" s="1721"/>
      <c r="G39" s="1721"/>
      <c r="H39" s="1721"/>
      <c r="I39" s="1721"/>
      <c r="J39" s="1721"/>
      <c r="K39" s="1721"/>
      <c r="L39" s="1721"/>
      <c r="M39" s="1721"/>
      <c r="N39" s="1721"/>
      <c r="O39" s="1721"/>
      <c r="P39" s="1721"/>
      <c r="Q39" s="1721"/>
      <c r="R39" s="1721"/>
      <c r="S39" s="1721"/>
      <c r="T39" s="1721"/>
      <c r="U39" s="1721"/>
      <c r="V39" s="1721"/>
      <c r="W39" s="1721"/>
      <c r="X39" s="1721"/>
      <c r="Y39" s="1721"/>
      <c r="Z39" s="1721"/>
      <c r="AA39" s="1721"/>
      <c r="AB39" s="1721"/>
      <c r="AC39" s="1721"/>
      <c r="AD39" s="1721"/>
      <c r="AE39" s="1721"/>
      <c r="AF39" s="1721"/>
      <c r="AG39" s="1721"/>
      <c r="AH39" s="1721"/>
      <c r="AI39" s="1721"/>
      <c r="AJ39" s="1722"/>
    </row>
    <row r="40" spans="1:36" x14ac:dyDescent="0.25">
      <c r="A40" s="1720"/>
      <c r="B40" s="1721"/>
      <c r="C40" s="1721"/>
      <c r="D40" s="1721"/>
      <c r="E40" s="1721"/>
      <c r="F40" s="1721"/>
      <c r="G40" s="1721"/>
      <c r="H40" s="1721"/>
      <c r="I40" s="1721"/>
      <c r="J40" s="1721"/>
      <c r="K40" s="1721"/>
      <c r="L40" s="1721"/>
      <c r="M40" s="1721"/>
      <c r="N40" s="1721"/>
      <c r="O40" s="1721"/>
      <c r="P40" s="1721"/>
      <c r="Q40" s="1721"/>
      <c r="R40" s="1721"/>
      <c r="S40" s="1721"/>
      <c r="T40" s="1721"/>
      <c r="U40" s="1721"/>
      <c r="V40" s="1721"/>
      <c r="W40" s="1721"/>
      <c r="X40" s="1721"/>
      <c r="Y40" s="1721"/>
      <c r="Z40" s="1721"/>
      <c r="AA40" s="1721"/>
      <c r="AB40" s="1721"/>
      <c r="AC40" s="1721"/>
      <c r="AD40" s="1721"/>
      <c r="AE40" s="1721"/>
      <c r="AF40" s="1721"/>
      <c r="AG40" s="1721"/>
      <c r="AH40" s="1721"/>
      <c r="AI40" s="1721"/>
      <c r="AJ40" s="1722"/>
    </row>
    <row r="41" spans="1:36" x14ac:dyDescent="0.25">
      <c r="A41" s="1720"/>
      <c r="B41" s="1721"/>
      <c r="C41" s="1721"/>
      <c r="D41" s="1721"/>
      <c r="E41" s="1721"/>
      <c r="F41" s="1721"/>
      <c r="G41" s="1721"/>
      <c r="H41" s="1721"/>
      <c r="I41" s="1721"/>
      <c r="J41" s="1721"/>
      <c r="K41" s="1721"/>
      <c r="L41" s="1721"/>
      <c r="M41" s="1721"/>
      <c r="N41" s="1721"/>
      <c r="O41" s="1721"/>
      <c r="P41" s="1721"/>
      <c r="Q41" s="1721"/>
      <c r="R41" s="1721"/>
      <c r="S41" s="1721"/>
      <c r="T41" s="1721"/>
      <c r="U41" s="1721"/>
      <c r="V41" s="1721"/>
      <c r="W41" s="1721"/>
      <c r="X41" s="1721"/>
      <c r="Y41" s="1721"/>
      <c r="Z41" s="1721"/>
      <c r="AA41" s="1721"/>
      <c r="AB41" s="1721"/>
      <c r="AC41" s="1721"/>
      <c r="AD41" s="1721"/>
      <c r="AE41" s="1721"/>
      <c r="AF41" s="1721"/>
      <c r="AG41" s="1721"/>
      <c r="AH41" s="1721"/>
      <c r="AI41" s="1721"/>
      <c r="AJ41" s="1722"/>
    </row>
    <row r="42" spans="1:36" x14ac:dyDescent="0.25">
      <c r="A42" s="1720"/>
      <c r="B42" s="1721"/>
      <c r="C42" s="1721"/>
      <c r="D42" s="1721"/>
      <c r="E42" s="1721"/>
      <c r="F42" s="1721"/>
      <c r="G42" s="1721"/>
      <c r="H42" s="1721"/>
      <c r="I42" s="1721"/>
      <c r="J42" s="1721"/>
      <c r="K42" s="1721"/>
      <c r="L42" s="1721"/>
      <c r="M42" s="1721"/>
      <c r="N42" s="1721"/>
      <c r="O42" s="1721"/>
      <c r="P42" s="1721"/>
      <c r="Q42" s="1721"/>
      <c r="R42" s="1721"/>
      <c r="S42" s="1721"/>
      <c r="T42" s="1721"/>
      <c r="U42" s="1721"/>
      <c r="V42" s="1721"/>
      <c r="W42" s="1721"/>
      <c r="X42" s="1721"/>
      <c r="Y42" s="1721"/>
      <c r="Z42" s="1721"/>
      <c r="AA42" s="1721"/>
      <c r="AB42" s="1721"/>
      <c r="AC42" s="1721"/>
      <c r="AD42" s="1721"/>
      <c r="AE42" s="1721"/>
      <c r="AF42" s="1721"/>
      <c r="AG42" s="1721"/>
      <c r="AH42" s="1721"/>
      <c r="AI42" s="1721"/>
      <c r="AJ42" s="1722"/>
    </row>
    <row r="43" spans="1:36" x14ac:dyDescent="0.25">
      <c r="A43" s="1720"/>
      <c r="B43" s="1721"/>
      <c r="C43" s="1721"/>
      <c r="D43" s="1721"/>
      <c r="E43" s="1721"/>
      <c r="F43" s="1721"/>
      <c r="G43" s="1721"/>
      <c r="H43" s="1721"/>
      <c r="I43" s="1721"/>
      <c r="J43" s="1721"/>
      <c r="K43" s="1721"/>
      <c r="L43" s="1721"/>
      <c r="M43" s="1721"/>
      <c r="N43" s="1721"/>
      <c r="O43" s="1721"/>
      <c r="P43" s="1721"/>
      <c r="Q43" s="1721"/>
      <c r="R43" s="1721"/>
      <c r="S43" s="1721"/>
      <c r="T43" s="1721"/>
      <c r="U43" s="1721"/>
      <c r="V43" s="1721"/>
      <c r="W43" s="1721"/>
      <c r="X43" s="1721"/>
      <c r="Y43" s="1721"/>
      <c r="Z43" s="1721"/>
      <c r="AA43" s="1721"/>
      <c r="AB43" s="1721"/>
      <c r="AC43" s="1721"/>
      <c r="AD43" s="1721"/>
      <c r="AE43" s="1721"/>
      <c r="AF43" s="1721"/>
      <c r="AG43" s="1721"/>
      <c r="AH43" s="1721"/>
      <c r="AI43" s="1721"/>
      <c r="AJ43" s="1722"/>
    </row>
    <row r="44" spans="1:36" x14ac:dyDescent="0.25">
      <c r="A44" s="1720"/>
      <c r="B44" s="1721"/>
      <c r="C44" s="1721"/>
      <c r="D44" s="1721"/>
      <c r="E44" s="1721"/>
      <c r="F44" s="1721"/>
      <c r="G44" s="1721"/>
      <c r="H44" s="1721"/>
      <c r="I44" s="1721"/>
      <c r="J44" s="1721"/>
      <c r="K44" s="1721"/>
      <c r="L44" s="1721"/>
      <c r="M44" s="1721"/>
      <c r="N44" s="1721"/>
      <c r="O44" s="1721"/>
      <c r="P44" s="1721"/>
      <c r="Q44" s="1721"/>
      <c r="R44" s="1721"/>
      <c r="S44" s="1721"/>
      <c r="T44" s="1721"/>
      <c r="U44" s="1721"/>
      <c r="V44" s="1721"/>
      <c r="W44" s="1721"/>
      <c r="X44" s="1721"/>
      <c r="Y44" s="1721"/>
      <c r="Z44" s="1721"/>
      <c r="AA44" s="1721"/>
      <c r="AB44" s="1721"/>
      <c r="AC44" s="1721"/>
      <c r="AD44" s="1721"/>
      <c r="AE44" s="1721"/>
      <c r="AF44" s="1721"/>
      <c r="AG44" s="1721"/>
      <c r="AH44" s="1721"/>
      <c r="AI44" s="1721"/>
      <c r="AJ44" s="1722"/>
    </row>
    <row r="45" spans="1:36" x14ac:dyDescent="0.25">
      <c r="A45" s="1720"/>
      <c r="B45" s="1721"/>
      <c r="C45" s="1721"/>
      <c r="D45" s="1721"/>
      <c r="E45" s="1721"/>
      <c r="F45" s="1721"/>
      <c r="G45" s="1721"/>
      <c r="H45" s="1721"/>
      <c r="I45" s="1721"/>
      <c r="J45" s="1721"/>
      <c r="K45" s="1721"/>
      <c r="L45" s="1721"/>
      <c r="M45" s="1721"/>
      <c r="N45" s="1721"/>
      <c r="O45" s="1721"/>
      <c r="P45" s="1721"/>
      <c r="Q45" s="1721"/>
      <c r="R45" s="1721"/>
      <c r="S45" s="1721"/>
      <c r="T45" s="1721"/>
      <c r="U45" s="1721"/>
      <c r="V45" s="1721"/>
      <c r="W45" s="1721"/>
      <c r="X45" s="1721"/>
      <c r="Y45" s="1721"/>
      <c r="Z45" s="1721"/>
      <c r="AA45" s="1721"/>
      <c r="AB45" s="1721"/>
      <c r="AC45" s="1721"/>
      <c r="AD45" s="1721"/>
      <c r="AE45" s="1721"/>
      <c r="AF45" s="1721"/>
      <c r="AG45" s="1721"/>
      <c r="AH45" s="1721"/>
      <c r="AI45" s="1721"/>
      <c r="AJ45" s="1722"/>
    </row>
    <row r="46" spans="1:36" x14ac:dyDescent="0.25">
      <c r="A46" s="1720"/>
      <c r="B46" s="1721"/>
      <c r="C46" s="1721"/>
      <c r="D46" s="1721"/>
      <c r="E46" s="1721"/>
      <c r="F46" s="1721"/>
      <c r="G46" s="1721"/>
      <c r="H46" s="1721"/>
      <c r="I46" s="1721"/>
      <c r="J46" s="1721"/>
      <c r="K46" s="1721"/>
      <c r="L46" s="1721"/>
      <c r="M46" s="1721"/>
      <c r="N46" s="1721"/>
      <c r="O46" s="1721"/>
      <c r="P46" s="1721"/>
      <c r="Q46" s="1721"/>
      <c r="R46" s="1721"/>
      <c r="S46" s="1721"/>
      <c r="T46" s="1721"/>
      <c r="U46" s="1721"/>
      <c r="V46" s="1721"/>
      <c r="W46" s="1721"/>
      <c r="X46" s="1721"/>
      <c r="Y46" s="1721"/>
      <c r="Z46" s="1721"/>
      <c r="AA46" s="1721"/>
      <c r="AB46" s="1721"/>
      <c r="AC46" s="1721"/>
      <c r="AD46" s="1721"/>
      <c r="AE46" s="1721"/>
      <c r="AF46" s="1721"/>
      <c r="AG46" s="1721"/>
      <c r="AH46" s="1721"/>
      <c r="AI46" s="1721"/>
      <c r="AJ46" s="1722"/>
    </row>
    <row r="47" spans="1:36" x14ac:dyDescent="0.25">
      <c r="A47" s="1720"/>
      <c r="B47" s="1721"/>
      <c r="C47" s="1721"/>
      <c r="D47" s="1721"/>
      <c r="E47" s="1721"/>
      <c r="F47" s="1721"/>
      <c r="G47" s="1721"/>
      <c r="H47" s="1721"/>
      <c r="I47" s="1721"/>
      <c r="J47" s="1721"/>
      <c r="K47" s="1721"/>
      <c r="L47" s="1721"/>
      <c r="M47" s="1721"/>
      <c r="N47" s="1721"/>
      <c r="O47" s="1721"/>
      <c r="P47" s="1721"/>
      <c r="Q47" s="1721"/>
      <c r="R47" s="1721"/>
      <c r="S47" s="1721"/>
      <c r="T47" s="1721"/>
      <c r="U47" s="1721"/>
      <c r="V47" s="1721"/>
      <c r="W47" s="1721"/>
      <c r="X47" s="1721"/>
      <c r="Y47" s="1721"/>
      <c r="Z47" s="1721"/>
      <c r="AA47" s="1721"/>
      <c r="AB47" s="1721"/>
      <c r="AC47" s="1721"/>
      <c r="AD47" s="1721"/>
      <c r="AE47" s="1721"/>
      <c r="AF47" s="1721"/>
      <c r="AG47" s="1721"/>
      <c r="AH47" s="1721"/>
      <c r="AI47" s="1721"/>
      <c r="AJ47" s="1722"/>
    </row>
    <row r="48" spans="1:36" x14ac:dyDescent="0.25">
      <c r="A48" s="1720"/>
      <c r="B48" s="1721"/>
      <c r="C48" s="1721"/>
      <c r="D48" s="1721"/>
      <c r="E48" s="1721"/>
      <c r="F48" s="1721"/>
      <c r="G48" s="1721"/>
      <c r="H48" s="1721"/>
      <c r="I48" s="1721"/>
      <c r="J48" s="1721"/>
      <c r="K48" s="1721"/>
      <c r="L48" s="1721"/>
      <c r="M48" s="1721"/>
      <c r="N48" s="1721"/>
      <c r="O48" s="1721"/>
      <c r="P48" s="1721"/>
      <c r="Q48" s="1721"/>
      <c r="R48" s="1721"/>
      <c r="S48" s="1721"/>
      <c r="T48" s="1721"/>
      <c r="U48" s="1721"/>
      <c r="V48" s="1721"/>
      <c r="W48" s="1721"/>
      <c r="X48" s="1721"/>
      <c r="Y48" s="1721"/>
      <c r="Z48" s="1721"/>
      <c r="AA48" s="1721"/>
      <c r="AB48" s="1721"/>
      <c r="AC48" s="1721"/>
      <c r="AD48" s="1721"/>
      <c r="AE48" s="1721"/>
      <c r="AF48" s="1721"/>
      <c r="AG48" s="1721"/>
      <c r="AH48" s="1721"/>
      <c r="AI48" s="1721"/>
      <c r="AJ48" s="1722"/>
    </row>
    <row r="49" spans="1:36" x14ac:dyDescent="0.25">
      <c r="A49" s="1720"/>
      <c r="B49" s="1721"/>
      <c r="C49" s="1721"/>
      <c r="D49" s="1721"/>
      <c r="E49" s="1721"/>
      <c r="F49" s="1721"/>
      <c r="G49" s="1721"/>
      <c r="H49" s="1721"/>
      <c r="I49" s="1721"/>
      <c r="J49" s="1721"/>
      <c r="K49" s="1721"/>
      <c r="L49" s="1721"/>
      <c r="M49" s="1721"/>
      <c r="N49" s="1721"/>
      <c r="O49" s="1721"/>
      <c r="P49" s="1721"/>
      <c r="Q49" s="1721"/>
      <c r="R49" s="1721"/>
      <c r="S49" s="1721"/>
      <c r="T49" s="1721"/>
      <c r="U49" s="1721"/>
      <c r="V49" s="1721"/>
      <c r="W49" s="1721"/>
      <c r="X49" s="1721"/>
      <c r="Y49" s="1721"/>
      <c r="Z49" s="1721"/>
      <c r="AA49" s="1721"/>
      <c r="AB49" s="1721"/>
      <c r="AC49" s="1721"/>
      <c r="AD49" s="1721"/>
      <c r="AE49" s="1721"/>
      <c r="AF49" s="1721"/>
      <c r="AG49" s="1721"/>
      <c r="AH49" s="1721"/>
      <c r="AI49" s="1721"/>
      <c r="AJ49" s="1722"/>
    </row>
    <row r="50" spans="1:36" x14ac:dyDescent="0.25">
      <c r="A50" s="1720"/>
      <c r="B50" s="1721"/>
      <c r="C50" s="1721"/>
      <c r="D50" s="1721"/>
      <c r="E50" s="1721"/>
      <c r="F50" s="1721"/>
      <c r="G50" s="1721"/>
      <c r="H50" s="1721"/>
      <c r="I50" s="1721"/>
      <c r="J50" s="1721"/>
      <c r="K50" s="1721"/>
      <c r="L50" s="1721"/>
      <c r="M50" s="1721"/>
      <c r="N50" s="1721"/>
      <c r="O50" s="1721"/>
      <c r="P50" s="1721"/>
      <c r="Q50" s="1721"/>
      <c r="R50" s="1721"/>
      <c r="S50" s="1721"/>
      <c r="T50" s="1721"/>
      <c r="U50" s="1721"/>
      <c r="V50" s="1721"/>
      <c r="W50" s="1721"/>
      <c r="X50" s="1721"/>
      <c r="Y50" s="1721"/>
      <c r="Z50" s="1721"/>
      <c r="AA50" s="1721"/>
      <c r="AB50" s="1721"/>
      <c r="AC50" s="1721"/>
      <c r="AD50" s="1721"/>
      <c r="AE50" s="1721"/>
      <c r="AF50" s="1721"/>
      <c r="AG50" s="1721"/>
      <c r="AH50" s="1721"/>
      <c r="AI50" s="1721"/>
      <c r="AJ50" s="1722"/>
    </row>
    <row r="51" spans="1:36" x14ac:dyDescent="0.25">
      <c r="A51" s="1720"/>
      <c r="B51" s="1721"/>
      <c r="C51" s="1721"/>
      <c r="D51" s="1721"/>
      <c r="E51" s="1721"/>
      <c r="F51" s="1721"/>
      <c r="G51" s="1721"/>
      <c r="H51" s="1721"/>
      <c r="I51" s="1721"/>
      <c r="J51" s="1721"/>
      <c r="K51" s="1721"/>
      <c r="L51" s="1721"/>
      <c r="M51" s="1721"/>
      <c r="N51" s="1721"/>
      <c r="O51" s="1721"/>
      <c r="P51" s="1721"/>
      <c r="Q51" s="1721"/>
      <c r="R51" s="1721"/>
      <c r="S51" s="1721"/>
      <c r="T51" s="1721"/>
      <c r="U51" s="1721"/>
      <c r="V51" s="1721"/>
      <c r="W51" s="1721"/>
      <c r="X51" s="1721"/>
      <c r="Y51" s="1721"/>
      <c r="Z51" s="1721"/>
      <c r="AA51" s="1721"/>
      <c r="AB51" s="1721"/>
      <c r="AC51" s="1721"/>
      <c r="AD51" s="1721"/>
      <c r="AE51" s="1721"/>
      <c r="AF51" s="1721"/>
      <c r="AG51" s="1721"/>
      <c r="AH51" s="1721"/>
      <c r="AI51" s="1721"/>
      <c r="AJ51" s="1722"/>
    </row>
    <row r="52" spans="1:36" x14ac:dyDescent="0.25">
      <c r="A52" s="1720"/>
      <c r="B52" s="1721"/>
      <c r="C52" s="1721"/>
      <c r="D52" s="1721"/>
      <c r="E52" s="1721"/>
      <c r="F52" s="1721"/>
      <c r="G52" s="1721"/>
      <c r="H52" s="1721"/>
      <c r="I52" s="1721"/>
      <c r="J52" s="1721"/>
      <c r="K52" s="1721"/>
      <c r="L52" s="1721"/>
      <c r="M52" s="1721"/>
      <c r="N52" s="1721"/>
      <c r="O52" s="1721"/>
      <c r="P52" s="1721"/>
      <c r="Q52" s="1721"/>
      <c r="R52" s="1721"/>
      <c r="S52" s="1721"/>
      <c r="T52" s="1721"/>
      <c r="U52" s="1721"/>
      <c r="V52" s="1721"/>
      <c r="W52" s="1721"/>
      <c r="X52" s="1721"/>
      <c r="Y52" s="1721"/>
      <c r="Z52" s="1721"/>
      <c r="AA52" s="1721"/>
      <c r="AB52" s="1721"/>
      <c r="AC52" s="1721"/>
      <c r="AD52" s="1721"/>
      <c r="AE52" s="1721"/>
      <c r="AF52" s="1721"/>
      <c r="AG52" s="1721"/>
      <c r="AH52" s="1721"/>
      <c r="AI52" s="1721"/>
      <c r="AJ52" s="1722"/>
    </row>
    <row r="53" spans="1:36" x14ac:dyDescent="0.25">
      <c r="A53" s="1720"/>
      <c r="B53" s="1721"/>
      <c r="C53" s="1721"/>
      <c r="D53" s="1721"/>
      <c r="E53" s="1721"/>
      <c r="F53" s="1721"/>
      <c r="G53" s="1721"/>
      <c r="H53" s="1721"/>
      <c r="I53" s="1721"/>
      <c r="J53" s="1721"/>
      <c r="K53" s="1721"/>
      <c r="L53" s="1721"/>
      <c r="M53" s="1721"/>
      <c r="N53" s="1721"/>
      <c r="O53" s="1721"/>
      <c r="P53" s="1721"/>
      <c r="Q53" s="1721"/>
      <c r="R53" s="1721"/>
      <c r="S53" s="1721"/>
      <c r="T53" s="1721"/>
      <c r="U53" s="1721"/>
      <c r="V53" s="1721"/>
      <c r="W53" s="1721"/>
      <c r="X53" s="1721"/>
      <c r="Y53" s="1721"/>
      <c r="Z53" s="1721"/>
      <c r="AA53" s="1721"/>
      <c r="AB53" s="1721"/>
      <c r="AC53" s="1721"/>
      <c r="AD53" s="1721"/>
      <c r="AE53" s="1721"/>
      <c r="AF53" s="1721"/>
      <c r="AG53" s="1721"/>
      <c r="AH53" s="1721"/>
      <c r="AI53" s="1721"/>
      <c r="AJ53" s="1722"/>
    </row>
    <row r="54" spans="1:36" x14ac:dyDescent="0.25">
      <c r="A54" s="1720"/>
      <c r="B54" s="1721"/>
      <c r="C54" s="1721"/>
      <c r="D54" s="1721"/>
      <c r="E54" s="1721"/>
      <c r="F54" s="1721"/>
      <c r="G54" s="1721"/>
      <c r="H54" s="1721"/>
      <c r="I54" s="1721"/>
      <c r="J54" s="1721"/>
      <c r="K54" s="1721"/>
      <c r="L54" s="1721"/>
      <c r="M54" s="1721"/>
      <c r="N54" s="1721"/>
      <c r="O54" s="1721"/>
      <c r="P54" s="1721"/>
      <c r="Q54" s="1721"/>
      <c r="R54" s="1721"/>
      <c r="S54" s="1721"/>
      <c r="T54" s="1721"/>
      <c r="U54" s="1721"/>
      <c r="V54" s="1721"/>
      <c r="W54" s="1721"/>
      <c r="X54" s="1721"/>
      <c r="Y54" s="1721"/>
      <c r="Z54" s="1721"/>
      <c r="AA54" s="1721"/>
      <c r="AB54" s="1721"/>
      <c r="AC54" s="1721"/>
      <c r="AD54" s="1721"/>
      <c r="AE54" s="1721"/>
      <c r="AF54" s="1721"/>
      <c r="AG54" s="1721"/>
      <c r="AH54" s="1721"/>
      <c r="AI54" s="1721"/>
      <c r="AJ54" s="1722"/>
    </row>
    <row r="55" spans="1:36" x14ac:dyDescent="0.25">
      <c r="A55" s="1720"/>
      <c r="B55" s="1721"/>
      <c r="C55" s="1721"/>
      <c r="D55" s="1721"/>
      <c r="E55" s="1721"/>
      <c r="F55" s="1721"/>
      <c r="G55" s="1721"/>
      <c r="H55" s="1721"/>
      <c r="I55" s="1721"/>
      <c r="J55" s="1721"/>
      <c r="K55" s="1721"/>
      <c r="L55" s="1721"/>
      <c r="M55" s="1721"/>
      <c r="N55" s="1721"/>
      <c r="O55" s="1721"/>
      <c r="P55" s="1721"/>
      <c r="Q55" s="1721"/>
      <c r="R55" s="1721"/>
      <c r="S55" s="1721"/>
      <c r="T55" s="1721"/>
      <c r="U55" s="1721"/>
      <c r="V55" s="1721"/>
      <c r="W55" s="1721"/>
      <c r="X55" s="1721"/>
      <c r="Y55" s="1721"/>
      <c r="Z55" s="1721"/>
      <c r="AA55" s="1721"/>
      <c r="AB55" s="1721"/>
      <c r="AC55" s="1721"/>
      <c r="AD55" s="1721"/>
      <c r="AE55" s="1721"/>
      <c r="AF55" s="1721"/>
      <c r="AG55" s="1721"/>
      <c r="AH55" s="1721"/>
      <c r="AI55" s="1721"/>
      <c r="AJ55" s="1722"/>
    </row>
    <row r="56" spans="1:36" x14ac:dyDescent="0.25">
      <c r="A56" s="1720"/>
      <c r="B56" s="1721"/>
      <c r="C56" s="1721"/>
      <c r="D56" s="1721"/>
      <c r="E56" s="1721"/>
      <c r="F56" s="1721"/>
      <c r="G56" s="1721"/>
      <c r="H56" s="1721"/>
      <c r="I56" s="1721"/>
      <c r="J56" s="1721"/>
      <c r="K56" s="1721"/>
      <c r="L56" s="1721"/>
      <c r="M56" s="1721"/>
      <c r="N56" s="1721"/>
      <c r="O56" s="1721"/>
      <c r="P56" s="1721"/>
      <c r="Q56" s="1721"/>
      <c r="R56" s="1721"/>
      <c r="S56" s="1721"/>
      <c r="T56" s="1721"/>
      <c r="U56" s="1721"/>
      <c r="V56" s="1721"/>
      <c r="W56" s="1721"/>
      <c r="X56" s="1721"/>
      <c r="Y56" s="1721"/>
      <c r="Z56" s="1721"/>
      <c r="AA56" s="1721"/>
      <c r="AB56" s="1721"/>
      <c r="AC56" s="1721"/>
      <c r="AD56" s="1721"/>
      <c r="AE56" s="1721"/>
      <c r="AF56" s="1721"/>
      <c r="AG56" s="1721"/>
      <c r="AH56" s="1721"/>
      <c r="AI56" s="1721"/>
      <c r="AJ56" s="1722"/>
    </row>
    <row r="57" spans="1:36" x14ac:dyDescent="0.25">
      <c r="A57" s="1720"/>
      <c r="B57" s="1721"/>
      <c r="C57" s="1721"/>
      <c r="D57" s="1721"/>
      <c r="E57" s="1721"/>
      <c r="F57" s="1721"/>
      <c r="G57" s="1721"/>
      <c r="H57" s="1721"/>
      <c r="I57" s="1721"/>
      <c r="J57" s="1721"/>
      <c r="K57" s="1721"/>
      <c r="L57" s="1721"/>
      <c r="M57" s="1721"/>
      <c r="N57" s="1721"/>
      <c r="O57" s="1721"/>
      <c r="P57" s="1721"/>
      <c r="Q57" s="1721"/>
      <c r="R57" s="1721"/>
      <c r="S57" s="1721"/>
      <c r="T57" s="1721"/>
      <c r="U57" s="1721"/>
      <c r="V57" s="1721"/>
      <c r="W57" s="1721"/>
      <c r="X57" s="1721"/>
      <c r="Y57" s="1721"/>
      <c r="Z57" s="1721"/>
      <c r="AA57" s="1721"/>
      <c r="AB57" s="1721"/>
      <c r="AC57" s="1721"/>
      <c r="AD57" s="1721"/>
      <c r="AE57" s="1721"/>
      <c r="AF57" s="1721"/>
      <c r="AG57" s="1721"/>
      <c r="AH57" s="1721"/>
      <c r="AI57" s="1721"/>
      <c r="AJ57" s="1722"/>
    </row>
    <row r="58" spans="1:36" ht="15.75" thickBot="1" x14ac:dyDescent="0.3">
      <c r="A58" s="1727"/>
      <c r="B58" s="1728"/>
      <c r="C58" s="1728"/>
      <c r="D58" s="1728"/>
      <c r="E58" s="1728"/>
      <c r="F58" s="1728"/>
      <c r="G58" s="1728"/>
      <c r="H58" s="1728"/>
      <c r="I58" s="1728"/>
      <c r="J58" s="1728"/>
      <c r="K58" s="1728"/>
      <c r="L58" s="1728"/>
      <c r="M58" s="1728"/>
      <c r="N58" s="1728"/>
      <c r="O58" s="1728"/>
      <c r="P58" s="1728"/>
      <c r="Q58" s="1728"/>
      <c r="R58" s="1728"/>
      <c r="S58" s="1728"/>
      <c r="T58" s="1728"/>
      <c r="U58" s="1728"/>
      <c r="V58" s="1728"/>
      <c r="W58" s="1728"/>
      <c r="X58" s="1728"/>
      <c r="Y58" s="1728"/>
      <c r="Z58" s="1728"/>
      <c r="AA58" s="1728"/>
      <c r="AB58" s="1728"/>
      <c r="AC58" s="1728"/>
      <c r="AD58" s="1728"/>
      <c r="AE58" s="1728"/>
      <c r="AF58" s="1728"/>
      <c r="AG58" s="1728"/>
      <c r="AH58" s="1728"/>
      <c r="AI58" s="1728"/>
      <c r="AJ58" s="1729"/>
    </row>
    <row r="59" spans="1:36" x14ac:dyDescent="0.25">
      <c r="A59" s="1238" t="s">
        <v>301</v>
      </c>
      <c r="B59" s="1239"/>
      <c r="C59" s="1239"/>
      <c r="D59" s="1239"/>
      <c r="E59" s="1239"/>
      <c r="F59" s="1239"/>
      <c r="G59" s="1239"/>
      <c r="H59" s="1239"/>
      <c r="I59" s="1240"/>
      <c r="J59" s="1238" t="s">
        <v>302</v>
      </c>
      <c r="K59" s="1239"/>
      <c r="L59" s="1239"/>
      <c r="M59" s="1239"/>
      <c r="N59" s="1239"/>
      <c r="O59" s="1239"/>
      <c r="P59" s="1239"/>
      <c r="Q59" s="1239"/>
      <c r="R59" s="1240"/>
      <c r="S59" s="1238" t="s">
        <v>304</v>
      </c>
      <c r="T59" s="1239"/>
      <c r="U59" s="1239"/>
      <c r="V59" s="1239"/>
      <c r="W59" s="1239"/>
      <c r="X59" s="1239"/>
      <c r="Y59" s="1239"/>
      <c r="Z59" s="1239"/>
      <c r="AA59" s="1240"/>
      <c r="AB59" s="1238" t="s">
        <v>303</v>
      </c>
      <c r="AC59" s="1239"/>
      <c r="AD59" s="1239"/>
      <c r="AE59" s="1239"/>
      <c r="AF59" s="1239"/>
      <c r="AG59" s="1239"/>
      <c r="AH59" s="1239"/>
      <c r="AI59" s="1239"/>
      <c r="AJ59" s="1240"/>
    </row>
    <row r="60" spans="1:36" x14ac:dyDescent="0.25">
      <c r="A60" s="1241"/>
      <c r="B60" s="1242"/>
      <c r="C60" s="1242"/>
      <c r="D60" s="1242"/>
      <c r="E60" s="1242"/>
      <c r="F60" s="1242"/>
      <c r="G60" s="1242"/>
      <c r="H60" s="1242"/>
      <c r="I60" s="1243"/>
      <c r="J60" s="1241"/>
      <c r="K60" s="1242"/>
      <c r="L60" s="1242"/>
      <c r="M60" s="1242"/>
      <c r="N60" s="1242"/>
      <c r="O60" s="1242"/>
      <c r="P60" s="1242"/>
      <c r="Q60" s="1242"/>
      <c r="R60" s="1243"/>
      <c r="S60" s="1241"/>
      <c r="T60" s="1242"/>
      <c r="U60" s="1242"/>
      <c r="V60" s="1242"/>
      <c r="W60" s="1242"/>
      <c r="X60" s="1242"/>
      <c r="Y60" s="1242"/>
      <c r="Z60" s="1242"/>
      <c r="AA60" s="1243"/>
      <c r="AB60" s="1241"/>
      <c r="AC60" s="1242"/>
      <c r="AD60" s="1242"/>
      <c r="AE60" s="1242"/>
      <c r="AF60" s="1242"/>
      <c r="AG60" s="1242"/>
      <c r="AH60" s="1242"/>
      <c r="AI60" s="1242"/>
      <c r="AJ60" s="1243"/>
    </row>
    <row r="61" spans="1:36" x14ac:dyDescent="0.25">
      <c r="A61" s="1255">
        <f>'CARGAR datos'!I10</f>
        <v>0</v>
      </c>
      <c r="B61" s="1256"/>
      <c r="C61" s="1256"/>
      <c r="D61" s="1256"/>
      <c r="E61" s="1256"/>
      <c r="F61" s="1256"/>
      <c r="G61" s="1256"/>
      <c r="H61" s="1256"/>
      <c r="I61" s="1257"/>
      <c r="J61" s="1255">
        <f>'CARGAR datos'!L10</f>
        <v>0</v>
      </c>
      <c r="K61" s="1256"/>
      <c r="L61" s="1256"/>
      <c r="M61" s="1256"/>
      <c r="N61" s="1256"/>
      <c r="O61" s="1256"/>
      <c r="P61" s="1256"/>
      <c r="Q61" s="1256"/>
      <c r="R61" s="1257"/>
      <c r="S61" s="92"/>
      <c r="T61" s="91"/>
      <c r="U61" s="91"/>
      <c r="V61" s="91"/>
      <c r="W61" s="91"/>
      <c r="X61" s="91"/>
      <c r="Y61" s="91"/>
      <c r="Z61" s="91"/>
      <c r="AA61" s="93"/>
      <c r="AB61" s="92"/>
      <c r="AC61" s="91"/>
      <c r="AD61" s="91"/>
      <c r="AE61" s="91"/>
      <c r="AF61" s="91"/>
      <c r="AG61" s="91"/>
      <c r="AH61" s="91"/>
      <c r="AI61" s="91"/>
      <c r="AJ61" s="93"/>
    </row>
    <row r="62" spans="1:36" x14ac:dyDescent="0.25">
      <c r="A62" s="1255"/>
      <c r="B62" s="1256"/>
      <c r="C62" s="1256"/>
      <c r="D62" s="1256"/>
      <c r="E62" s="1256"/>
      <c r="F62" s="1256"/>
      <c r="G62" s="1256"/>
      <c r="H62" s="1256"/>
      <c r="I62" s="1257"/>
      <c r="J62" s="1255"/>
      <c r="K62" s="1256"/>
      <c r="L62" s="1256"/>
      <c r="M62" s="1256"/>
      <c r="N62" s="1256"/>
      <c r="O62" s="1256"/>
      <c r="P62" s="1256"/>
      <c r="Q62" s="1256"/>
      <c r="R62" s="1257"/>
      <c r="S62" s="92"/>
      <c r="T62" s="91"/>
      <c r="U62" s="91"/>
      <c r="V62" s="91"/>
      <c r="W62" s="91"/>
      <c r="X62" s="91"/>
      <c r="Y62" s="91"/>
      <c r="Z62" s="91"/>
      <c r="AA62" s="93"/>
      <c r="AB62" s="92"/>
      <c r="AC62" s="91"/>
      <c r="AD62" s="91"/>
      <c r="AE62" s="91"/>
      <c r="AF62" s="91"/>
      <c r="AG62" s="91"/>
      <c r="AH62" s="91"/>
      <c r="AI62" s="91"/>
      <c r="AJ62" s="93"/>
    </row>
    <row r="63" spans="1:36" x14ac:dyDescent="0.25">
      <c r="A63" s="1255"/>
      <c r="B63" s="1256"/>
      <c r="C63" s="1256"/>
      <c r="D63" s="1256"/>
      <c r="E63" s="1256"/>
      <c r="F63" s="1256"/>
      <c r="G63" s="1256"/>
      <c r="H63" s="1256"/>
      <c r="I63" s="1257"/>
      <c r="J63" s="1255"/>
      <c r="K63" s="1256"/>
      <c r="L63" s="1256"/>
      <c r="M63" s="1256"/>
      <c r="N63" s="1256"/>
      <c r="O63" s="1256"/>
      <c r="P63" s="1256"/>
      <c r="Q63" s="1256"/>
      <c r="R63" s="1257"/>
      <c r="S63" s="92"/>
      <c r="T63" s="91"/>
      <c r="U63" s="91"/>
      <c r="V63" s="91"/>
      <c r="W63" s="91"/>
      <c r="X63" s="91"/>
      <c r="Y63" s="91"/>
      <c r="Z63" s="91"/>
      <c r="AA63" s="93"/>
      <c r="AB63" s="92"/>
      <c r="AC63" s="91"/>
      <c r="AD63" s="91"/>
      <c r="AE63" s="91"/>
      <c r="AF63" s="91"/>
      <c r="AG63" s="91"/>
      <c r="AH63" s="91"/>
      <c r="AI63" s="91"/>
      <c r="AJ63" s="93"/>
    </row>
    <row r="64" spans="1:36" x14ac:dyDescent="0.25">
      <c r="A64" s="1255"/>
      <c r="B64" s="1256"/>
      <c r="C64" s="1256"/>
      <c r="D64" s="1256"/>
      <c r="E64" s="1256"/>
      <c r="F64" s="1256"/>
      <c r="G64" s="1256"/>
      <c r="H64" s="1256"/>
      <c r="I64" s="1257"/>
      <c r="J64" s="1255"/>
      <c r="K64" s="1256"/>
      <c r="L64" s="1256"/>
      <c r="M64" s="1256"/>
      <c r="N64" s="1256"/>
      <c r="O64" s="1256"/>
      <c r="P64" s="1256"/>
      <c r="Q64" s="1256"/>
      <c r="R64" s="1257"/>
      <c r="S64" s="92"/>
      <c r="T64" s="91"/>
      <c r="U64" s="91"/>
      <c r="V64" s="91"/>
      <c r="W64" s="91"/>
      <c r="X64" s="91"/>
      <c r="Y64" s="91"/>
      <c r="Z64" s="91"/>
      <c r="AA64" s="93"/>
      <c r="AB64" s="92"/>
      <c r="AC64" s="91"/>
      <c r="AD64" s="91"/>
      <c r="AE64" s="91"/>
      <c r="AF64" s="91"/>
      <c r="AG64" s="91"/>
      <c r="AH64" s="91"/>
      <c r="AI64" s="91"/>
      <c r="AJ64" s="93"/>
    </row>
    <row r="65" spans="1:36" ht="15" customHeight="1" x14ac:dyDescent="0.25">
      <c r="A65" s="1255"/>
      <c r="B65" s="1256"/>
      <c r="C65" s="1256"/>
      <c r="D65" s="1256"/>
      <c r="E65" s="1256"/>
      <c r="F65" s="1256"/>
      <c r="G65" s="1256"/>
      <c r="H65" s="1256"/>
      <c r="I65" s="1257"/>
      <c r="J65" s="1255"/>
      <c r="K65" s="1256"/>
      <c r="L65" s="1256"/>
      <c r="M65" s="1256"/>
      <c r="N65" s="1256"/>
      <c r="O65" s="1256"/>
      <c r="P65" s="1256"/>
      <c r="Q65" s="1256"/>
      <c r="R65" s="1257"/>
      <c r="S65" s="92"/>
      <c r="T65" s="91"/>
      <c r="U65" s="91"/>
      <c r="V65" s="91"/>
      <c r="W65" s="91"/>
      <c r="X65" s="91"/>
      <c r="Y65" s="91"/>
      <c r="Z65" s="91"/>
      <c r="AA65" s="93"/>
      <c r="AB65" s="92"/>
      <c r="AC65" s="91"/>
      <c r="AD65" s="91"/>
      <c r="AE65" s="91"/>
      <c r="AF65" s="91"/>
      <c r="AG65" s="91"/>
      <c r="AH65" s="91"/>
      <c r="AI65" s="91"/>
      <c r="AJ65" s="93"/>
    </row>
    <row r="66" spans="1:36" x14ac:dyDescent="0.25">
      <c r="A66" s="1250" t="str">
        <f>'CARGAR datos'!E19</f>
        <v>-</v>
      </c>
      <c r="B66" s="1251"/>
      <c r="C66" s="1251"/>
      <c r="D66" s="1251"/>
      <c r="E66" s="1251"/>
      <c r="F66" s="1251"/>
      <c r="G66" s="1251"/>
      <c r="H66" s="1251"/>
      <c r="I66" s="1252"/>
      <c r="J66" s="1596" t="str">
        <f>'CARGAR datos'!E8</f>
        <v>-</v>
      </c>
      <c r="K66" s="1251"/>
      <c r="L66" s="1251"/>
      <c r="M66" s="1251"/>
      <c r="N66" s="1251"/>
      <c r="O66" s="1251"/>
      <c r="P66" s="1251"/>
      <c r="Q66" s="1251"/>
      <c r="R66" s="1252"/>
      <c r="S66" s="92"/>
      <c r="T66" s="91"/>
      <c r="U66" s="91"/>
      <c r="V66" s="91"/>
      <c r="W66" s="91"/>
      <c r="X66" s="91"/>
      <c r="Y66" s="91"/>
      <c r="Z66" s="91"/>
      <c r="AA66" s="93"/>
      <c r="AB66" s="92"/>
      <c r="AC66" s="91"/>
      <c r="AD66" s="91"/>
      <c r="AE66" s="91"/>
      <c r="AF66" s="91"/>
      <c r="AG66" s="91"/>
      <c r="AH66" s="91"/>
      <c r="AI66" s="91"/>
      <c r="AJ66" s="93"/>
    </row>
    <row r="67" spans="1:36" x14ac:dyDescent="0.25">
      <c r="A67" s="92"/>
      <c r="B67" s="91"/>
      <c r="C67" s="1247" t="str">
        <f>'CARGAR datos'!E25</f>
        <v>-</v>
      </c>
      <c r="D67" s="1247"/>
      <c r="E67" s="1247"/>
      <c r="F67" s="1247"/>
      <c r="G67" s="1247"/>
      <c r="H67" s="91"/>
      <c r="I67" s="93"/>
      <c r="J67" s="106"/>
      <c r="K67" s="1248" t="str">
        <f>'CARGAR datos'!E10</f>
        <v>-</v>
      </c>
      <c r="L67" s="1248"/>
      <c r="M67" s="1248"/>
      <c r="N67" s="1248"/>
      <c r="O67" s="1248"/>
      <c r="P67" s="1248"/>
      <c r="Q67" s="1248"/>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305</v>
      </c>
      <c r="C68" s="96"/>
      <c r="D68" s="96"/>
      <c r="E68" s="1249">
        <f>'CARGAR datos'!Z25</f>
        <v>46204</v>
      </c>
      <c r="F68" s="1249"/>
      <c r="G68" s="1249"/>
      <c r="H68" s="1249"/>
      <c r="I68" s="97"/>
      <c r="J68" s="95"/>
      <c r="K68" s="119" t="s">
        <v>305</v>
      </c>
      <c r="L68" s="96"/>
      <c r="M68" s="96"/>
      <c r="N68" s="1249">
        <f>'CARGAR datos'!Z25</f>
        <v>46204</v>
      </c>
      <c r="O68" s="1249"/>
      <c r="P68" s="1249"/>
      <c r="Q68" s="1249"/>
      <c r="R68" s="97"/>
      <c r="S68" s="95"/>
      <c r="T68" s="119" t="s">
        <v>305</v>
      </c>
      <c r="U68" s="96"/>
      <c r="V68" s="96"/>
      <c r="W68" s="1246"/>
      <c r="X68" s="1246"/>
      <c r="Y68" s="1246"/>
      <c r="Z68" s="1246"/>
      <c r="AA68" s="97"/>
      <c r="AB68" s="95"/>
      <c r="AC68" s="119" t="s">
        <v>305</v>
      </c>
      <c r="AD68" s="96"/>
      <c r="AE68" s="96"/>
      <c r="AF68" s="1246"/>
      <c r="AG68" s="1246"/>
      <c r="AH68" s="1246"/>
      <c r="AI68" s="1246"/>
      <c r="AJ68" s="97"/>
    </row>
    <row r="70" spans="1:36" x14ac:dyDescent="0.25">
      <c r="AD70" s="1724" t="s">
        <v>504</v>
      </c>
      <c r="AE70" s="1724"/>
      <c r="AF70" s="1724"/>
      <c r="AG70" s="1724"/>
    </row>
    <row r="73" spans="1:36" ht="15.75" thickBot="1" x14ac:dyDescent="0.3"/>
    <row r="74" spans="1:36" ht="15" customHeight="1" x14ac:dyDescent="0.25">
      <c r="A74" s="925"/>
      <c r="B74" s="926"/>
      <c r="C74" s="926"/>
      <c r="D74" s="926"/>
      <c r="E74" s="926"/>
      <c r="F74" s="926"/>
      <c r="G74" s="926"/>
      <c r="H74" s="926"/>
      <c r="I74" s="927"/>
      <c r="J74" s="1862" t="s">
        <v>516</v>
      </c>
      <c r="K74" s="1863"/>
      <c r="L74" s="1863"/>
      <c r="M74" s="1863"/>
      <c r="N74" s="1863"/>
      <c r="O74" s="1863"/>
      <c r="P74" s="1863"/>
      <c r="Q74" s="1863"/>
      <c r="R74" s="1863"/>
      <c r="S74" s="1863"/>
      <c r="T74" s="1863"/>
      <c r="U74" s="1863"/>
      <c r="V74" s="1863"/>
      <c r="W74" s="1863"/>
      <c r="X74" s="1863"/>
      <c r="Y74" s="1863"/>
      <c r="Z74" s="1863"/>
      <c r="AA74" s="1863"/>
      <c r="AB74" s="1863"/>
      <c r="AC74" s="1863"/>
      <c r="AD74" s="1863"/>
      <c r="AE74" s="1863"/>
      <c r="AF74" s="1863"/>
      <c r="AG74" s="1863"/>
      <c r="AH74" s="1863"/>
      <c r="AI74" s="1863"/>
      <c r="AJ74" s="1864"/>
    </row>
    <row r="75" spans="1:36" ht="15" customHeight="1" x14ac:dyDescent="0.25">
      <c r="A75" s="928"/>
      <c r="B75" s="929"/>
      <c r="C75" s="929"/>
      <c r="D75" s="929"/>
      <c r="E75" s="929"/>
      <c r="F75" s="929"/>
      <c r="G75" s="929"/>
      <c r="H75" s="929"/>
      <c r="I75" s="930"/>
      <c r="J75" s="1865"/>
      <c r="K75" s="1866"/>
      <c r="L75" s="1866"/>
      <c r="M75" s="1866"/>
      <c r="N75" s="1866"/>
      <c r="O75" s="1866"/>
      <c r="P75" s="1866"/>
      <c r="Q75" s="1866"/>
      <c r="R75" s="1866"/>
      <c r="S75" s="1866"/>
      <c r="T75" s="1866"/>
      <c r="U75" s="1866"/>
      <c r="V75" s="1866"/>
      <c r="W75" s="1866"/>
      <c r="X75" s="1866"/>
      <c r="Y75" s="1866"/>
      <c r="Z75" s="1866"/>
      <c r="AA75" s="1866"/>
      <c r="AB75" s="1866"/>
      <c r="AC75" s="1866"/>
      <c r="AD75" s="1866"/>
      <c r="AE75" s="1866"/>
      <c r="AF75" s="1866"/>
      <c r="AG75" s="1866"/>
      <c r="AH75" s="1866"/>
      <c r="AI75" s="1866"/>
      <c r="AJ75" s="1867"/>
    </row>
    <row r="76" spans="1:36" ht="15" customHeight="1" x14ac:dyDescent="0.25">
      <c r="A76" s="928"/>
      <c r="B76" s="929"/>
      <c r="C76" s="929"/>
      <c r="D76" s="929"/>
      <c r="E76" s="929"/>
      <c r="F76" s="929"/>
      <c r="G76" s="929"/>
      <c r="H76" s="929"/>
      <c r="I76" s="930"/>
      <c r="J76" s="1865"/>
      <c r="K76" s="1866"/>
      <c r="L76" s="1866"/>
      <c r="M76" s="1866"/>
      <c r="N76" s="1866"/>
      <c r="O76" s="1866"/>
      <c r="P76" s="1866"/>
      <c r="Q76" s="1866"/>
      <c r="R76" s="1866"/>
      <c r="S76" s="1866"/>
      <c r="T76" s="1866"/>
      <c r="U76" s="1866"/>
      <c r="V76" s="1866"/>
      <c r="W76" s="1866"/>
      <c r="X76" s="1866"/>
      <c r="Y76" s="1866"/>
      <c r="Z76" s="1866"/>
      <c r="AA76" s="1866"/>
      <c r="AB76" s="1866"/>
      <c r="AC76" s="1866"/>
      <c r="AD76" s="1866"/>
      <c r="AE76" s="1866"/>
      <c r="AF76" s="1866"/>
      <c r="AG76" s="1866"/>
      <c r="AH76" s="1866"/>
      <c r="AI76" s="1866"/>
      <c r="AJ76" s="1867"/>
    </row>
    <row r="77" spans="1:36" x14ac:dyDescent="0.25">
      <c r="A77" s="928"/>
      <c r="B77" s="929"/>
      <c r="C77" s="929"/>
      <c r="D77" s="929"/>
      <c r="E77" s="929"/>
      <c r="F77" s="929"/>
      <c r="G77" s="929"/>
      <c r="H77" s="929"/>
      <c r="I77" s="930"/>
      <c r="J77" s="1710" t="s">
        <v>493</v>
      </c>
      <c r="K77" s="1711"/>
      <c r="L77" s="1711"/>
      <c r="M77" s="1711"/>
      <c r="N77" s="1711"/>
      <c r="O77" s="1711"/>
      <c r="P77" s="1711"/>
      <c r="Q77" s="1711"/>
      <c r="R77" s="1711"/>
      <c r="S77" s="1711"/>
      <c r="T77" s="1711"/>
      <c r="U77" s="1711"/>
      <c r="V77" s="1711"/>
      <c r="W77" s="1711"/>
      <c r="X77" s="1711"/>
      <c r="Y77" s="1711"/>
      <c r="Z77" s="1711"/>
      <c r="AA77" s="1711"/>
      <c r="AB77" s="1711"/>
      <c r="AC77" s="1711"/>
      <c r="AD77" s="1711"/>
      <c r="AE77" s="1711"/>
      <c r="AF77" s="1711"/>
      <c r="AG77" s="1711"/>
      <c r="AH77" s="1711"/>
      <c r="AI77" s="1711"/>
      <c r="AJ77" s="1712"/>
    </row>
    <row r="78" spans="1:36" x14ac:dyDescent="0.25">
      <c r="A78" s="928"/>
      <c r="B78" s="929"/>
      <c r="C78" s="929"/>
      <c r="D78" s="929"/>
      <c r="E78" s="929"/>
      <c r="F78" s="929"/>
      <c r="G78" s="929"/>
      <c r="H78" s="929"/>
      <c r="I78" s="930"/>
      <c r="J78" s="1710"/>
      <c r="K78" s="1711"/>
      <c r="L78" s="1711"/>
      <c r="M78" s="1711"/>
      <c r="N78" s="1711"/>
      <c r="O78" s="1711"/>
      <c r="P78" s="1711"/>
      <c r="Q78" s="1711"/>
      <c r="R78" s="1711"/>
      <c r="S78" s="1711"/>
      <c r="T78" s="1711"/>
      <c r="U78" s="1711"/>
      <c r="V78" s="1711"/>
      <c r="W78" s="1711"/>
      <c r="X78" s="1711"/>
      <c r="Y78" s="1711"/>
      <c r="Z78" s="1711"/>
      <c r="AA78" s="1711"/>
      <c r="AB78" s="1711"/>
      <c r="AC78" s="1711"/>
      <c r="AD78" s="1711"/>
      <c r="AE78" s="1711"/>
      <c r="AF78" s="1711"/>
      <c r="AG78" s="1711"/>
      <c r="AH78" s="1711"/>
      <c r="AI78" s="1711"/>
      <c r="AJ78" s="1712"/>
    </row>
    <row r="79" spans="1:36" x14ac:dyDescent="0.25">
      <c r="A79" s="928"/>
      <c r="B79" s="929"/>
      <c r="C79" s="929"/>
      <c r="D79" s="929"/>
      <c r="E79" s="929"/>
      <c r="F79" s="929"/>
      <c r="G79" s="929"/>
      <c r="H79" s="929"/>
      <c r="I79" s="930"/>
      <c r="J79" s="1710"/>
      <c r="K79" s="1711"/>
      <c r="L79" s="1711"/>
      <c r="M79" s="1711"/>
      <c r="N79" s="1711"/>
      <c r="O79" s="1711"/>
      <c r="P79" s="1711"/>
      <c r="Q79" s="1711"/>
      <c r="R79" s="1711"/>
      <c r="S79" s="1711"/>
      <c r="T79" s="1711"/>
      <c r="U79" s="1711"/>
      <c r="V79" s="1711"/>
      <c r="W79" s="1711"/>
      <c r="X79" s="1711"/>
      <c r="Y79" s="1711"/>
      <c r="Z79" s="1711"/>
      <c r="AA79" s="1711"/>
      <c r="AB79" s="1711"/>
      <c r="AC79" s="1711"/>
      <c r="AD79" s="1711"/>
      <c r="AE79" s="1711"/>
      <c r="AF79" s="1711"/>
      <c r="AG79" s="1711"/>
      <c r="AH79" s="1711"/>
      <c r="AI79" s="1711"/>
      <c r="AJ79" s="1712"/>
    </row>
    <row r="80" spans="1:36" x14ac:dyDescent="0.25">
      <c r="A80" s="928"/>
      <c r="B80" s="929"/>
      <c r="C80" s="929"/>
      <c r="D80" s="929"/>
      <c r="E80" s="929"/>
      <c r="F80" s="929"/>
      <c r="G80" s="929"/>
      <c r="H80" s="929"/>
      <c r="I80" s="930"/>
      <c r="J80" s="1710"/>
      <c r="K80" s="1711"/>
      <c r="L80" s="1711"/>
      <c r="M80" s="1711"/>
      <c r="N80" s="1711"/>
      <c r="O80" s="1711"/>
      <c r="P80" s="1711"/>
      <c r="Q80" s="1711"/>
      <c r="R80" s="1711"/>
      <c r="S80" s="1711"/>
      <c r="T80" s="1711"/>
      <c r="U80" s="1711"/>
      <c r="V80" s="1711"/>
      <c r="W80" s="1711"/>
      <c r="X80" s="1711"/>
      <c r="Y80" s="1711"/>
      <c r="Z80" s="1711"/>
      <c r="AA80" s="1711"/>
      <c r="AB80" s="1711"/>
      <c r="AC80" s="1711"/>
      <c r="AD80" s="1711"/>
      <c r="AE80" s="1711"/>
      <c r="AF80" s="1711"/>
      <c r="AG80" s="1711"/>
      <c r="AH80" s="1711"/>
      <c r="AI80" s="1711"/>
      <c r="AJ80" s="1712"/>
    </row>
    <row r="81" spans="1:36" ht="15.75" thickBot="1" x14ac:dyDescent="0.3">
      <c r="A81" s="931"/>
      <c r="B81" s="932"/>
      <c r="C81" s="932"/>
      <c r="D81" s="932"/>
      <c r="E81" s="932"/>
      <c r="F81" s="932"/>
      <c r="G81" s="932"/>
      <c r="H81" s="932"/>
      <c r="I81" s="933"/>
      <c r="J81" s="1713"/>
      <c r="K81" s="1714"/>
      <c r="L81" s="1714"/>
      <c r="M81" s="1714"/>
      <c r="N81" s="1714"/>
      <c r="O81" s="1714"/>
      <c r="P81" s="1714"/>
      <c r="Q81" s="1714"/>
      <c r="R81" s="1714"/>
      <c r="S81" s="1714"/>
      <c r="T81" s="1714"/>
      <c r="U81" s="1714"/>
      <c r="V81" s="1714"/>
      <c r="W81" s="1714"/>
      <c r="X81" s="1714"/>
      <c r="Y81" s="1714"/>
      <c r="Z81" s="1714"/>
      <c r="AA81" s="1714"/>
      <c r="AB81" s="1714"/>
      <c r="AC81" s="1714"/>
      <c r="AD81" s="1714"/>
      <c r="AE81" s="1714"/>
      <c r="AF81" s="1714"/>
      <c r="AG81" s="1714"/>
      <c r="AH81" s="1714"/>
      <c r="AI81" s="1714"/>
      <c r="AJ81" s="1715"/>
    </row>
    <row r="82" spans="1:36" x14ac:dyDescent="0.25">
      <c r="A82" s="85"/>
      <c r="B82" s="86"/>
      <c r="C82" s="86"/>
      <c r="D82" s="86"/>
      <c r="E82" s="86"/>
      <c r="F82" s="86"/>
      <c r="G82" s="86"/>
      <c r="H82" s="86"/>
      <c r="I82" s="86"/>
      <c r="J82" s="304"/>
      <c r="K82" s="279"/>
      <c r="L82" s="279"/>
      <c r="M82" s="279"/>
      <c r="N82" s="279"/>
      <c r="O82" s="279"/>
      <c r="P82" s="279"/>
      <c r="Q82" s="279"/>
      <c r="R82" s="279"/>
      <c r="S82" s="279"/>
      <c r="T82" s="279"/>
      <c r="U82" s="279"/>
      <c r="V82" s="279"/>
      <c r="W82" s="279"/>
      <c r="X82" s="279"/>
      <c r="Y82" s="279"/>
      <c r="Z82" s="279"/>
      <c r="AA82" s="279"/>
      <c r="AB82" s="279"/>
      <c r="AC82" s="279"/>
      <c r="AD82" s="279"/>
      <c r="AE82" s="279"/>
      <c r="AF82" s="279"/>
      <c r="AG82" s="279"/>
      <c r="AH82" s="279"/>
      <c r="AI82" s="279"/>
      <c r="AJ82" s="280"/>
    </row>
    <row r="83" spans="1:36" x14ac:dyDescent="0.25">
      <c r="A83" s="92"/>
      <c r="B83" s="1229" t="s">
        <v>367</v>
      </c>
      <c r="C83" s="1229"/>
      <c r="D83" s="1229"/>
      <c r="E83" s="1229"/>
      <c r="F83" s="1229"/>
      <c r="G83" s="1229"/>
      <c r="H83" s="1232" t="str">
        <f>'CARGAR datos'!E8</f>
        <v>-</v>
      </c>
      <c r="I83" s="1232"/>
      <c r="J83" s="1232"/>
      <c r="K83" s="1232"/>
      <c r="L83" s="1232"/>
      <c r="M83" s="1232"/>
      <c r="N83" s="1232"/>
      <c r="O83" s="1232"/>
      <c r="P83" s="1232"/>
      <c r="Q83" s="1232"/>
      <c r="R83" s="1232"/>
      <c r="S83" s="1232"/>
      <c r="T83" s="1232"/>
      <c r="U83" s="1232"/>
      <c r="V83" s="1232"/>
      <c r="W83" s="1232"/>
      <c r="X83" s="1232"/>
      <c r="Y83" s="1232"/>
      <c r="Z83" s="1232"/>
      <c r="AA83" s="1232"/>
      <c r="AB83" s="1232"/>
      <c r="AC83" s="1232"/>
      <c r="AD83" s="1232"/>
      <c r="AE83" s="1232"/>
      <c r="AF83" s="1232"/>
      <c r="AG83" s="1232"/>
      <c r="AH83" s="1232"/>
      <c r="AI83" s="1232"/>
      <c r="AJ83" s="1723"/>
    </row>
    <row r="84" spans="1:36" x14ac:dyDescent="0.25">
      <c r="A84" s="92"/>
      <c r="B84" s="1229" t="s">
        <v>485</v>
      </c>
      <c r="C84" s="1229"/>
      <c r="D84" s="1229"/>
      <c r="E84" s="1229"/>
      <c r="F84" s="1232" t="str">
        <f>'CARGAR datos'!E30</f>
        <v>-</v>
      </c>
      <c r="G84" s="1232"/>
      <c r="H84" s="1232"/>
      <c r="I84" s="1232"/>
      <c r="J84" s="1232"/>
      <c r="K84" s="1232"/>
      <c r="L84" s="1232"/>
      <c r="M84" s="1232"/>
      <c r="N84" s="1232"/>
      <c r="O84" s="1232"/>
      <c r="P84" s="1232"/>
      <c r="Q84" s="1232"/>
      <c r="R84" s="1232"/>
      <c r="S84" s="1232"/>
      <c r="T84" s="1232"/>
      <c r="U84" s="1232"/>
      <c r="V84" s="1232"/>
      <c r="W84" s="1232"/>
      <c r="X84" s="1232"/>
      <c r="Y84" s="1232"/>
      <c r="Z84" s="1232"/>
      <c r="AA84" s="1232"/>
      <c r="AB84" s="1232"/>
      <c r="AC84" s="1232"/>
      <c r="AD84" s="1232"/>
      <c r="AE84" s="1232"/>
      <c r="AF84" s="1232"/>
      <c r="AG84" s="98" t="s">
        <v>164</v>
      </c>
      <c r="AH84" s="1232" t="str">
        <f>'CARGAR datos'!I30</f>
        <v>-</v>
      </c>
      <c r="AI84" s="1232"/>
      <c r="AJ84" s="1723"/>
    </row>
    <row r="85" spans="1:36" x14ac:dyDescent="0.25">
      <c r="A85" s="92"/>
      <c r="B85" s="1229" t="s">
        <v>486</v>
      </c>
      <c r="C85" s="1229"/>
      <c r="D85" s="1229"/>
      <c r="E85" s="1229"/>
      <c r="F85" s="1229"/>
      <c r="G85" s="1229"/>
      <c r="H85" s="1229"/>
      <c r="I85" s="1229"/>
      <c r="J85" s="1229"/>
      <c r="K85" s="1229"/>
      <c r="L85" s="1229" t="s">
        <v>487</v>
      </c>
      <c r="M85" s="1229"/>
      <c r="N85" s="929" t="str">
        <f>'CARGAR datos'!F32</f>
        <v>-</v>
      </c>
      <c r="O85" s="929"/>
      <c r="P85" s="1229" t="s">
        <v>488</v>
      </c>
      <c r="Q85" s="1229"/>
      <c r="R85" s="1229"/>
      <c r="S85" s="929" t="str">
        <f>'CARGAR datos'!H32</f>
        <v>-</v>
      </c>
      <c r="T85" s="929"/>
      <c r="U85" s="1229" t="s">
        <v>489</v>
      </c>
      <c r="V85" s="1229"/>
      <c r="W85" s="929" t="str">
        <f>'CARGAR datos'!J32</f>
        <v>-</v>
      </c>
      <c r="X85" s="929"/>
      <c r="Y85" s="929"/>
      <c r="Z85" s="1229" t="s">
        <v>490</v>
      </c>
      <c r="AA85" s="1229"/>
      <c r="AB85" s="929" t="str">
        <f>'CARGAR datos'!L32</f>
        <v>-</v>
      </c>
      <c r="AC85" s="929"/>
      <c r="AD85" s="1229" t="s">
        <v>491</v>
      </c>
      <c r="AE85" s="1229"/>
      <c r="AF85" s="929" t="str">
        <f>'CARGAR datos'!O32</f>
        <v>-</v>
      </c>
      <c r="AG85" s="929"/>
      <c r="AH85" s="929"/>
      <c r="AI85" s="929"/>
      <c r="AJ85" s="930"/>
    </row>
    <row r="86" spans="1:36" x14ac:dyDescent="0.25">
      <c r="A86" s="92"/>
      <c r="B86" s="1229" t="s">
        <v>443</v>
      </c>
      <c r="C86" s="1229"/>
      <c r="D86" s="1229"/>
      <c r="E86" s="1229"/>
      <c r="F86" s="1229"/>
      <c r="G86" s="1232" t="str">
        <f>'CARGAR datos'!E31</f>
        <v>BAHIA BLANCA</v>
      </c>
      <c r="H86" s="1232"/>
      <c r="I86" s="1232"/>
      <c r="J86" s="1232"/>
      <c r="K86" s="1232"/>
      <c r="L86" s="1232"/>
      <c r="M86" s="1232"/>
      <c r="N86" s="1232"/>
      <c r="O86" s="1232"/>
      <c r="P86" s="1232"/>
      <c r="Q86" s="1232"/>
      <c r="R86" s="98"/>
      <c r="S86" s="98"/>
      <c r="T86" s="91"/>
      <c r="U86" s="91"/>
      <c r="V86" s="91"/>
      <c r="W86" s="98"/>
      <c r="X86" s="98"/>
      <c r="Y86" s="98"/>
      <c r="Z86" s="98"/>
      <c r="AA86" s="98"/>
      <c r="AB86" s="98"/>
      <c r="AC86" s="98"/>
      <c r="AD86" s="91"/>
      <c r="AE86" s="91"/>
      <c r="AF86" s="91"/>
      <c r="AG86" s="91"/>
      <c r="AH86" s="91"/>
      <c r="AI86" s="91"/>
      <c r="AJ86" s="93"/>
    </row>
    <row r="87" spans="1:36" x14ac:dyDescent="0.25">
      <c r="A87" s="92"/>
      <c r="B87" s="1229" t="s">
        <v>492</v>
      </c>
      <c r="C87" s="1229"/>
      <c r="D87" s="1229"/>
      <c r="E87" s="1229"/>
      <c r="F87" s="1229"/>
      <c r="G87" s="1229"/>
      <c r="H87" s="1232" t="str">
        <f>'CARGAR datos'!E19</f>
        <v>-</v>
      </c>
      <c r="I87" s="1232"/>
      <c r="J87" s="1232"/>
      <c r="K87" s="1232"/>
      <c r="L87" s="1232"/>
      <c r="M87" s="1232"/>
      <c r="N87" s="1232"/>
      <c r="O87" s="1232"/>
      <c r="P87" s="1232"/>
      <c r="Q87" s="1232"/>
      <c r="R87" s="1232"/>
      <c r="S87" s="1232"/>
      <c r="T87" s="1232"/>
      <c r="U87" s="1232"/>
      <c r="V87" s="1232"/>
      <c r="W87" s="91"/>
      <c r="X87" s="91"/>
      <c r="Y87" s="91"/>
      <c r="Z87" s="91"/>
      <c r="AA87" s="91"/>
      <c r="AB87" s="91"/>
      <c r="AC87" s="91"/>
      <c r="AD87" s="91"/>
      <c r="AE87" s="91"/>
      <c r="AF87" s="91"/>
      <c r="AG87" s="91"/>
      <c r="AH87" s="91"/>
      <c r="AI87" s="91"/>
      <c r="AJ87" s="93"/>
    </row>
    <row r="88" spans="1:36" x14ac:dyDescent="0.25">
      <c r="A88" s="92"/>
      <c r="B88" s="1229" t="s">
        <v>250</v>
      </c>
      <c r="C88" s="1229"/>
      <c r="D88" s="1229"/>
      <c r="E88" s="1229"/>
      <c r="F88" s="1229"/>
      <c r="G88" s="1232" t="str">
        <f>'CARGAR datos'!E25</f>
        <v>-</v>
      </c>
      <c r="H88" s="1232"/>
      <c r="I88" s="1232"/>
      <c r="J88" s="1232"/>
      <c r="K88" s="1232"/>
      <c r="L88" s="1232"/>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1868"/>
      <c r="B90" s="1869"/>
      <c r="C90" s="1869"/>
      <c r="D90" s="1869"/>
      <c r="E90" s="1869"/>
      <c r="F90" s="1869"/>
      <c r="G90" s="1869"/>
      <c r="H90" s="1869"/>
      <c r="I90" s="1869"/>
      <c r="J90" s="1869"/>
      <c r="K90" s="1869"/>
      <c r="L90" s="1869"/>
      <c r="M90" s="1869"/>
      <c r="N90" s="1869"/>
      <c r="O90" s="1869"/>
      <c r="P90" s="1869"/>
      <c r="Q90" s="1869"/>
      <c r="R90" s="1869"/>
      <c r="S90" s="1869"/>
      <c r="T90" s="1869"/>
      <c r="U90" s="1869"/>
      <c r="V90" s="1869"/>
      <c r="W90" s="1869"/>
      <c r="X90" s="1869"/>
      <c r="Y90" s="1869"/>
      <c r="Z90" s="1869"/>
      <c r="AA90" s="1869"/>
      <c r="AB90" s="1869"/>
      <c r="AC90" s="1869"/>
      <c r="AD90" s="1869"/>
      <c r="AE90" s="1869"/>
      <c r="AF90" s="1869"/>
      <c r="AG90" s="1869"/>
      <c r="AH90" s="1869"/>
      <c r="AI90" s="1869"/>
      <c r="AJ90" s="1870"/>
    </row>
    <row r="91" spans="1:36" x14ac:dyDescent="0.25">
      <c r="A91" s="1720"/>
      <c r="B91" s="1721"/>
      <c r="C91" s="1721"/>
      <c r="D91" s="1721"/>
      <c r="E91" s="1721"/>
      <c r="F91" s="1721"/>
      <c r="G91" s="1721"/>
      <c r="H91" s="1721"/>
      <c r="I91" s="1721"/>
      <c r="J91" s="1721"/>
      <c r="K91" s="1721"/>
      <c r="L91" s="1721"/>
      <c r="M91" s="1721"/>
      <c r="N91" s="1721"/>
      <c r="O91" s="1721"/>
      <c r="P91" s="1721"/>
      <c r="Q91" s="1721"/>
      <c r="R91" s="1721"/>
      <c r="S91" s="1721"/>
      <c r="T91" s="1721"/>
      <c r="U91" s="1721"/>
      <c r="V91" s="1721"/>
      <c r="W91" s="1721"/>
      <c r="X91" s="1721"/>
      <c r="Y91" s="1721"/>
      <c r="Z91" s="1721"/>
      <c r="AA91" s="1721"/>
      <c r="AB91" s="1721"/>
      <c r="AC91" s="1721"/>
      <c r="AD91" s="1721"/>
      <c r="AE91" s="1721"/>
      <c r="AF91" s="1721"/>
      <c r="AG91" s="1721"/>
      <c r="AH91" s="1721"/>
      <c r="AI91" s="1721"/>
      <c r="AJ91" s="1722"/>
    </row>
    <row r="92" spans="1:36" x14ac:dyDescent="0.25">
      <c r="A92" s="1720"/>
      <c r="B92" s="1721"/>
      <c r="C92" s="1721"/>
      <c r="D92" s="1721"/>
      <c r="E92" s="1721"/>
      <c r="F92" s="1721"/>
      <c r="G92" s="1721"/>
      <c r="H92" s="1721"/>
      <c r="I92" s="1721"/>
      <c r="J92" s="1721"/>
      <c r="K92" s="1721"/>
      <c r="L92" s="1721"/>
      <c r="M92" s="1721"/>
      <c r="N92" s="1721"/>
      <c r="O92" s="1721"/>
      <c r="P92" s="1721"/>
      <c r="Q92" s="1721"/>
      <c r="R92" s="1721"/>
      <c r="S92" s="1721"/>
      <c r="T92" s="1721"/>
      <c r="U92" s="1721"/>
      <c r="V92" s="1721"/>
      <c r="W92" s="1721"/>
      <c r="X92" s="1721"/>
      <c r="Y92" s="1721"/>
      <c r="Z92" s="1721"/>
      <c r="AA92" s="1721"/>
      <c r="AB92" s="1721"/>
      <c r="AC92" s="1721"/>
      <c r="AD92" s="1721"/>
      <c r="AE92" s="1721"/>
      <c r="AF92" s="1721"/>
      <c r="AG92" s="1721"/>
      <c r="AH92" s="1721"/>
      <c r="AI92" s="1721"/>
      <c r="AJ92" s="1722"/>
    </row>
    <row r="93" spans="1:36" x14ac:dyDescent="0.25">
      <c r="A93" s="1720"/>
      <c r="B93" s="1721"/>
      <c r="C93" s="1721"/>
      <c r="D93" s="1721"/>
      <c r="E93" s="1721"/>
      <c r="F93" s="1721"/>
      <c r="G93" s="1721"/>
      <c r="H93" s="1721"/>
      <c r="I93" s="1721"/>
      <c r="J93" s="1721"/>
      <c r="K93" s="1721"/>
      <c r="L93" s="1721"/>
      <c r="M93" s="1721"/>
      <c r="N93" s="1721"/>
      <c r="O93" s="1721"/>
      <c r="P93" s="1721"/>
      <c r="Q93" s="1721"/>
      <c r="R93" s="1721"/>
      <c r="S93" s="1721"/>
      <c r="T93" s="1721"/>
      <c r="U93" s="1721"/>
      <c r="V93" s="1721"/>
      <c r="W93" s="1721"/>
      <c r="X93" s="1721"/>
      <c r="Y93" s="1721"/>
      <c r="Z93" s="1721"/>
      <c r="AA93" s="1721"/>
      <c r="AB93" s="1721"/>
      <c r="AC93" s="1721"/>
      <c r="AD93" s="1721"/>
      <c r="AE93" s="1721"/>
      <c r="AF93" s="1721"/>
      <c r="AG93" s="1721"/>
      <c r="AH93" s="1721"/>
      <c r="AI93" s="1721"/>
      <c r="AJ93" s="1722"/>
    </row>
    <row r="94" spans="1:36" x14ac:dyDescent="0.25">
      <c r="A94" s="1720"/>
      <c r="B94" s="1721"/>
      <c r="C94" s="1721"/>
      <c r="D94" s="1721"/>
      <c r="E94" s="1721"/>
      <c r="F94" s="1721"/>
      <c r="G94" s="1721"/>
      <c r="H94" s="1721"/>
      <c r="I94" s="1721"/>
      <c r="J94" s="1721"/>
      <c r="K94" s="1721"/>
      <c r="L94" s="1721"/>
      <c r="M94" s="1721"/>
      <c r="N94" s="1721"/>
      <c r="O94" s="1721"/>
      <c r="P94" s="1721"/>
      <c r="Q94" s="1721"/>
      <c r="R94" s="1721"/>
      <c r="S94" s="1721"/>
      <c r="T94" s="1721"/>
      <c r="U94" s="1721"/>
      <c r="V94" s="1721"/>
      <c r="W94" s="1721"/>
      <c r="X94" s="1721"/>
      <c r="Y94" s="1721"/>
      <c r="Z94" s="1721"/>
      <c r="AA94" s="1721"/>
      <c r="AB94" s="1721"/>
      <c r="AC94" s="1721"/>
      <c r="AD94" s="1721"/>
      <c r="AE94" s="1721"/>
      <c r="AF94" s="1721"/>
      <c r="AG94" s="1721"/>
      <c r="AH94" s="1721"/>
      <c r="AI94" s="1721"/>
      <c r="AJ94" s="1722"/>
    </row>
    <row r="95" spans="1:36" x14ac:dyDescent="0.25">
      <c r="A95" s="1720"/>
      <c r="B95" s="1721"/>
      <c r="C95" s="1721"/>
      <c r="D95" s="1721"/>
      <c r="E95" s="1721"/>
      <c r="F95" s="1721"/>
      <c r="G95" s="1721"/>
      <c r="H95" s="1721"/>
      <c r="I95" s="1721"/>
      <c r="J95" s="1721"/>
      <c r="K95" s="1721"/>
      <c r="L95" s="1721"/>
      <c r="M95" s="1721"/>
      <c r="N95" s="1721"/>
      <c r="O95" s="1721"/>
      <c r="P95" s="1721"/>
      <c r="Q95" s="1721"/>
      <c r="R95" s="1721"/>
      <c r="S95" s="1721"/>
      <c r="T95" s="1721"/>
      <c r="U95" s="1721"/>
      <c r="V95" s="1721"/>
      <c r="W95" s="1721"/>
      <c r="X95" s="1721"/>
      <c r="Y95" s="1721"/>
      <c r="Z95" s="1721"/>
      <c r="AA95" s="1721"/>
      <c r="AB95" s="1721"/>
      <c r="AC95" s="1721"/>
      <c r="AD95" s="1721"/>
      <c r="AE95" s="1721"/>
      <c r="AF95" s="1721"/>
      <c r="AG95" s="1721"/>
      <c r="AH95" s="1721"/>
      <c r="AI95" s="1721"/>
      <c r="AJ95" s="1722"/>
    </row>
    <row r="96" spans="1:36" x14ac:dyDescent="0.25">
      <c r="A96" s="1720"/>
      <c r="B96" s="1721"/>
      <c r="C96" s="1721"/>
      <c r="D96" s="1721"/>
      <c r="E96" s="1721"/>
      <c r="F96" s="1721"/>
      <c r="G96" s="1721"/>
      <c r="H96" s="1721"/>
      <c r="I96" s="1721"/>
      <c r="J96" s="1721"/>
      <c r="K96" s="1721"/>
      <c r="L96" s="1721"/>
      <c r="M96" s="1721"/>
      <c r="N96" s="1721"/>
      <c r="O96" s="1721"/>
      <c r="P96" s="1721"/>
      <c r="Q96" s="1721"/>
      <c r="R96" s="1721"/>
      <c r="S96" s="1721"/>
      <c r="T96" s="1721"/>
      <c r="U96" s="1721"/>
      <c r="V96" s="1721"/>
      <c r="W96" s="1721"/>
      <c r="X96" s="1721"/>
      <c r="Y96" s="1721"/>
      <c r="Z96" s="1721"/>
      <c r="AA96" s="1721"/>
      <c r="AB96" s="1721"/>
      <c r="AC96" s="1721"/>
      <c r="AD96" s="1721"/>
      <c r="AE96" s="1721"/>
      <c r="AF96" s="1721"/>
      <c r="AG96" s="1721"/>
      <c r="AH96" s="1721"/>
      <c r="AI96" s="1721"/>
      <c r="AJ96" s="1722"/>
    </row>
    <row r="97" spans="1:36" x14ac:dyDescent="0.25">
      <c r="A97" s="1720"/>
      <c r="B97" s="1721"/>
      <c r="C97" s="1721"/>
      <c r="D97" s="1721"/>
      <c r="E97" s="1721"/>
      <c r="F97" s="1721"/>
      <c r="G97" s="1721"/>
      <c r="H97" s="1721"/>
      <c r="I97" s="1721"/>
      <c r="J97" s="1721"/>
      <c r="K97" s="1721"/>
      <c r="L97" s="1721"/>
      <c r="M97" s="1721"/>
      <c r="N97" s="1721"/>
      <c r="O97" s="1721"/>
      <c r="P97" s="1721"/>
      <c r="Q97" s="1721"/>
      <c r="R97" s="1721"/>
      <c r="S97" s="1721"/>
      <c r="T97" s="1721"/>
      <c r="U97" s="1721"/>
      <c r="V97" s="1721"/>
      <c r="W97" s="1721"/>
      <c r="X97" s="1721"/>
      <c r="Y97" s="1721"/>
      <c r="Z97" s="1721"/>
      <c r="AA97" s="1721"/>
      <c r="AB97" s="1721"/>
      <c r="AC97" s="1721"/>
      <c r="AD97" s="1721"/>
      <c r="AE97" s="1721"/>
      <c r="AF97" s="1721"/>
      <c r="AG97" s="1721"/>
      <c r="AH97" s="1721"/>
      <c r="AI97" s="1721"/>
      <c r="AJ97" s="1722"/>
    </row>
    <row r="98" spans="1:36" x14ac:dyDescent="0.25">
      <c r="A98" s="1720"/>
      <c r="B98" s="1721"/>
      <c r="C98" s="1721"/>
      <c r="D98" s="1721"/>
      <c r="E98" s="1721"/>
      <c r="F98" s="1721"/>
      <c r="G98" s="1721"/>
      <c r="H98" s="1721"/>
      <c r="I98" s="1721"/>
      <c r="J98" s="1721"/>
      <c r="K98" s="1721"/>
      <c r="L98" s="1721"/>
      <c r="M98" s="1721"/>
      <c r="N98" s="1721"/>
      <c r="O98" s="1721"/>
      <c r="P98" s="1721"/>
      <c r="Q98" s="1721"/>
      <c r="R98" s="1721"/>
      <c r="S98" s="1721"/>
      <c r="T98" s="1721"/>
      <c r="U98" s="1721"/>
      <c r="V98" s="1721"/>
      <c r="W98" s="1721"/>
      <c r="X98" s="1721"/>
      <c r="Y98" s="1721"/>
      <c r="Z98" s="1721"/>
      <c r="AA98" s="1721"/>
      <c r="AB98" s="1721"/>
      <c r="AC98" s="1721"/>
      <c r="AD98" s="1721"/>
      <c r="AE98" s="1721"/>
      <c r="AF98" s="1721"/>
      <c r="AG98" s="1721"/>
      <c r="AH98" s="1721"/>
      <c r="AI98" s="1721"/>
      <c r="AJ98" s="1722"/>
    </row>
    <row r="99" spans="1:36" x14ac:dyDescent="0.25">
      <c r="A99" s="1720"/>
      <c r="B99" s="1721"/>
      <c r="C99" s="1721"/>
      <c r="D99" s="1721"/>
      <c r="E99" s="1721"/>
      <c r="F99" s="1721"/>
      <c r="G99" s="1721"/>
      <c r="H99" s="1721"/>
      <c r="I99" s="1721"/>
      <c r="J99" s="1721"/>
      <c r="K99" s="1721"/>
      <c r="L99" s="1721"/>
      <c r="M99" s="1721"/>
      <c r="N99" s="1721"/>
      <c r="O99" s="1721"/>
      <c r="P99" s="1721"/>
      <c r="Q99" s="1721"/>
      <c r="R99" s="1721"/>
      <c r="S99" s="1721"/>
      <c r="T99" s="1721"/>
      <c r="U99" s="1721"/>
      <c r="V99" s="1721"/>
      <c r="W99" s="1721"/>
      <c r="X99" s="1721"/>
      <c r="Y99" s="1721"/>
      <c r="Z99" s="1721"/>
      <c r="AA99" s="1721"/>
      <c r="AB99" s="1721"/>
      <c r="AC99" s="1721"/>
      <c r="AD99" s="1721"/>
      <c r="AE99" s="1721"/>
      <c r="AF99" s="1721"/>
      <c r="AG99" s="1721"/>
      <c r="AH99" s="1721"/>
      <c r="AI99" s="1721"/>
      <c r="AJ99" s="1722"/>
    </row>
    <row r="100" spans="1:36" x14ac:dyDescent="0.25">
      <c r="A100" s="1720"/>
      <c r="B100" s="1721"/>
      <c r="C100" s="1721"/>
      <c r="D100" s="1721"/>
      <c r="E100" s="1721"/>
      <c r="F100" s="1721"/>
      <c r="G100" s="1721"/>
      <c r="H100" s="1721"/>
      <c r="I100" s="1721"/>
      <c r="J100" s="1721"/>
      <c r="K100" s="1721"/>
      <c r="L100" s="1721"/>
      <c r="M100" s="1721"/>
      <c r="N100" s="1721"/>
      <c r="O100" s="1721"/>
      <c r="P100" s="1721"/>
      <c r="Q100" s="1721"/>
      <c r="R100" s="1721"/>
      <c r="S100" s="1721"/>
      <c r="T100" s="1721"/>
      <c r="U100" s="1721"/>
      <c r="V100" s="1721"/>
      <c r="W100" s="1721"/>
      <c r="X100" s="1721"/>
      <c r="Y100" s="1721"/>
      <c r="Z100" s="1721"/>
      <c r="AA100" s="1721"/>
      <c r="AB100" s="1721"/>
      <c r="AC100" s="1721"/>
      <c r="AD100" s="1721"/>
      <c r="AE100" s="1721"/>
      <c r="AF100" s="1721"/>
      <c r="AG100" s="1721"/>
      <c r="AH100" s="1721"/>
      <c r="AI100" s="1721"/>
      <c r="AJ100" s="1722"/>
    </row>
    <row r="101" spans="1:36" x14ac:dyDescent="0.25">
      <c r="A101" s="1720"/>
      <c r="B101" s="1721"/>
      <c r="C101" s="1721"/>
      <c r="D101" s="1721"/>
      <c r="E101" s="1721"/>
      <c r="F101" s="1721"/>
      <c r="G101" s="1721"/>
      <c r="H101" s="1721"/>
      <c r="I101" s="1721"/>
      <c r="J101" s="1721"/>
      <c r="K101" s="1721"/>
      <c r="L101" s="1721"/>
      <c r="M101" s="1721"/>
      <c r="N101" s="1721"/>
      <c r="O101" s="1721"/>
      <c r="P101" s="1721"/>
      <c r="Q101" s="1721"/>
      <c r="R101" s="1721"/>
      <c r="S101" s="1721"/>
      <c r="T101" s="1721"/>
      <c r="U101" s="1721"/>
      <c r="V101" s="1721"/>
      <c r="W101" s="1721"/>
      <c r="X101" s="1721"/>
      <c r="Y101" s="1721"/>
      <c r="Z101" s="1721"/>
      <c r="AA101" s="1721"/>
      <c r="AB101" s="1721"/>
      <c r="AC101" s="1721"/>
      <c r="AD101" s="1721"/>
      <c r="AE101" s="1721"/>
      <c r="AF101" s="1721"/>
      <c r="AG101" s="1721"/>
      <c r="AH101" s="1721"/>
      <c r="AI101" s="1721"/>
      <c r="AJ101" s="1722"/>
    </row>
    <row r="102" spans="1:36" x14ac:dyDescent="0.25">
      <c r="A102" s="1720"/>
      <c r="B102" s="1721"/>
      <c r="C102" s="1721"/>
      <c r="D102" s="1721"/>
      <c r="E102" s="1721"/>
      <c r="F102" s="1721"/>
      <c r="G102" s="1721"/>
      <c r="H102" s="1721"/>
      <c r="I102" s="1721"/>
      <c r="J102" s="1721"/>
      <c r="K102" s="1721"/>
      <c r="L102" s="1721"/>
      <c r="M102" s="1721"/>
      <c r="N102" s="1721"/>
      <c r="O102" s="1721"/>
      <c r="P102" s="1721"/>
      <c r="Q102" s="1721"/>
      <c r="R102" s="1721"/>
      <c r="S102" s="1721"/>
      <c r="T102" s="1721"/>
      <c r="U102" s="1721"/>
      <c r="V102" s="1721"/>
      <c r="W102" s="1721"/>
      <c r="X102" s="1721"/>
      <c r="Y102" s="1721"/>
      <c r="Z102" s="1721"/>
      <c r="AA102" s="1721"/>
      <c r="AB102" s="1721"/>
      <c r="AC102" s="1721"/>
      <c r="AD102" s="1721"/>
      <c r="AE102" s="1721"/>
      <c r="AF102" s="1721"/>
      <c r="AG102" s="1721"/>
      <c r="AH102" s="1721"/>
      <c r="AI102" s="1721"/>
      <c r="AJ102" s="1722"/>
    </row>
    <row r="103" spans="1:36" x14ac:dyDescent="0.25">
      <c r="A103" s="1720"/>
      <c r="B103" s="1721"/>
      <c r="C103" s="1721"/>
      <c r="D103" s="1721"/>
      <c r="E103" s="1721"/>
      <c r="F103" s="1721"/>
      <c r="G103" s="1721"/>
      <c r="H103" s="1721"/>
      <c r="I103" s="1721"/>
      <c r="J103" s="1721"/>
      <c r="K103" s="1721"/>
      <c r="L103" s="1721"/>
      <c r="M103" s="1721"/>
      <c r="N103" s="1721"/>
      <c r="O103" s="1721"/>
      <c r="P103" s="1721"/>
      <c r="Q103" s="1721"/>
      <c r="R103" s="1721"/>
      <c r="S103" s="1721"/>
      <c r="T103" s="1721"/>
      <c r="U103" s="1721"/>
      <c r="V103" s="1721"/>
      <c r="W103" s="1721"/>
      <c r="X103" s="1721"/>
      <c r="Y103" s="1721"/>
      <c r="Z103" s="1721"/>
      <c r="AA103" s="1721"/>
      <c r="AB103" s="1721"/>
      <c r="AC103" s="1721"/>
      <c r="AD103" s="1721"/>
      <c r="AE103" s="1721"/>
      <c r="AF103" s="1721"/>
      <c r="AG103" s="1721"/>
      <c r="AH103" s="1721"/>
      <c r="AI103" s="1721"/>
      <c r="AJ103" s="1722"/>
    </row>
    <row r="104" spans="1:36" x14ac:dyDescent="0.25">
      <c r="A104" s="1720"/>
      <c r="B104" s="1721"/>
      <c r="C104" s="1721"/>
      <c r="D104" s="1721"/>
      <c r="E104" s="1721"/>
      <c r="F104" s="1721"/>
      <c r="G104" s="1721"/>
      <c r="H104" s="1721"/>
      <c r="I104" s="1721"/>
      <c r="J104" s="1721"/>
      <c r="K104" s="1721"/>
      <c r="L104" s="1721"/>
      <c r="M104" s="1721"/>
      <c r="N104" s="1721"/>
      <c r="O104" s="1721"/>
      <c r="P104" s="1721"/>
      <c r="Q104" s="1721"/>
      <c r="R104" s="1721"/>
      <c r="S104" s="1721"/>
      <c r="T104" s="1721"/>
      <c r="U104" s="1721"/>
      <c r="V104" s="1721"/>
      <c r="W104" s="1721"/>
      <c r="X104" s="1721"/>
      <c r="Y104" s="1721"/>
      <c r="Z104" s="1721"/>
      <c r="AA104" s="1721"/>
      <c r="AB104" s="1721"/>
      <c r="AC104" s="1721"/>
      <c r="AD104" s="1721"/>
      <c r="AE104" s="1721"/>
      <c r="AF104" s="1721"/>
      <c r="AG104" s="1721"/>
      <c r="AH104" s="1721"/>
      <c r="AI104" s="1721"/>
      <c r="AJ104" s="1722"/>
    </row>
    <row r="105" spans="1:36" x14ac:dyDescent="0.25">
      <c r="A105" s="1720"/>
      <c r="B105" s="1721"/>
      <c r="C105" s="1721"/>
      <c r="D105" s="1721"/>
      <c r="E105" s="1721"/>
      <c r="F105" s="1721"/>
      <c r="G105" s="1721"/>
      <c r="H105" s="1721"/>
      <c r="I105" s="1721"/>
      <c r="J105" s="1721"/>
      <c r="K105" s="1721"/>
      <c r="L105" s="1721"/>
      <c r="M105" s="1721"/>
      <c r="N105" s="1721"/>
      <c r="O105" s="1721"/>
      <c r="P105" s="1721"/>
      <c r="Q105" s="1721"/>
      <c r="R105" s="1721"/>
      <c r="S105" s="1721"/>
      <c r="T105" s="1721"/>
      <c r="U105" s="1721"/>
      <c r="V105" s="1721"/>
      <c r="W105" s="1721"/>
      <c r="X105" s="1721"/>
      <c r="Y105" s="1721"/>
      <c r="Z105" s="1721"/>
      <c r="AA105" s="1721"/>
      <c r="AB105" s="1721"/>
      <c r="AC105" s="1721"/>
      <c r="AD105" s="1721"/>
      <c r="AE105" s="1721"/>
      <c r="AF105" s="1721"/>
      <c r="AG105" s="1721"/>
      <c r="AH105" s="1721"/>
      <c r="AI105" s="1721"/>
      <c r="AJ105" s="1722"/>
    </row>
    <row r="106" spans="1:36" x14ac:dyDescent="0.25">
      <c r="A106" s="1720"/>
      <c r="B106" s="1721"/>
      <c r="C106" s="1721"/>
      <c r="D106" s="1721"/>
      <c r="E106" s="1721"/>
      <c r="F106" s="1721"/>
      <c r="G106" s="1721"/>
      <c r="H106" s="1721"/>
      <c r="I106" s="1721"/>
      <c r="J106" s="1721"/>
      <c r="K106" s="1721"/>
      <c r="L106" s="1721"/>
      <c r="M106" s="1721"/>
      <c r="N106" s="1721"/>
      <c r="O106" s="1721"/>
      <c r="P106" s="1721"/>
      <c r="Q106" s="1721"/>
      <c r="R106" s="1721"/>
      <c r="S106" s="1721"/>
      <c r="T106" s="1721"/>
      <c r="U106" s="1721"/>
      <c r="V106" s="1721"/>
      <c r="W106" s="1721"/>
      <c r="X106" s="1721"/>
      <c r="Y106" s="1721"/>
      <c r="Z106" s="1721"/>
      <c r="AA106" s="1721"/>
      <c r="AB106" s="1721"/>
      <c r="AC106" s="1721"/>
      <c r="AD106" s="1721"/>
      <c r="AE106" s="1721"/>
      <c r="AF106" s="1721"/>
      <c r="AG106" s="1721"/>
      <c r="AH106" s="1721"/>
      <c r="AI106" s="1721"/>
      <c r="AJ106" s="1722"/>
    </row>
    <row r="107" spans="1:36" x14ac:dyDescent="0.25">
      <c r="A107" s="1720"/>
      <c r="B107" s="1721"/>
      <c r="C107" s="1721"/>
      <c r="D107" s="1721"/>
      <c r="E107" s="1721"/>
      <c r="F107" s="1721"/>
      <c r="G107" s="1721"/>
      <c r="H107" s="1721"/>
      <c r="I107" s="1721"/>
      <c r="J107" s="1721"/>
      <c r="K107" s="1721"/>
      <c r="L107" s="1721"/>
      <c r="M107" s="1721"/>
      <c r="N107" s="1721"/>
      <c r="O107" s="1721"/>
      <c r="P107" s="1721"/>
      <c r="Q107" s="1721"/>
      <c r="R107" s="1721"/>
      <c r="S107" s="1721"/>
      <c r="T107" s="1721"/>
      <c r="U107" s="1721"/>
      <c r="V107" s="1721"/>
      <c r="W107" s="1721"/>
      <c r="X107" s="1721"/>
      <c r="Y107" s="1721"/>
      <c r="Z107" s="1721"/>
      <c r="AA107" s="1721"/>
      <c r="AB107" s="1721"/>
      <c r="AC107" s="1721"/>
      <c r="AD107" s="1721"/>
      <c r="AE107" s="1721"/>
      <c r="AF107" s="1721"/>
      <c r="AG107" s="1721"/>
      <c r="AH107" s="1721"/>
      <c r="AI107" s="1721"/>
      <c r="AJ107" s="1722"/>
    </row>
    <row r="108" spans="1:36" x14ac:dyDescent="0.25">
      <c r="A108" s="1720"/>
      <c r="B108" s="1721"/>
      <c r="C108" s="1721"/>
      <c r="D108" s="1721"/>
      <c r="E108" s="1721"/>
      <c r="F108" s="1721"/>
      <c r="G108" s="1721"/>
      <c r="H108" s="1721"/>
      <c r="I108" s="1721"/>
      <c r="J108" s="1721"/>
      <c r="K108" s="1721"/>
      <c r="L108" s="1721"/>
      <c r="M108" s="1721"/>
      <c r="N108" s="1721"/>
      <c r="O108" s="1721"/>
      <c r="P108" s="1721"/>
      <c r="Q108" s="1721"/>
      <c r="R108" s="1721"/>
      <c r="S108" s="1721"/>
      <c r="T108" s="1721"/>
      <c r="U108" s="1721"/>
      <c r="V108" s="1721"/>
      <c r="W108" s="1721"/>
      <c r="X108" s="1721"/>
      <c r="Y108" s="1721"/>
      <c r="Z108" s="1721"/>
      <c r="AA108" s="1721"/>
      <c r="AB108" s="1721"/>
      <c r="AC108" s="1721"/>
      <c r="AD108" s="1721"/>
      <c r="AE108" s="1721"/>
      <c r="AF108" s="1721"/>
      <c r="AG108" s="1721"/>
      <c r="AH108" s="1721"/>
      <c r="AI108" s="1721"/>
      <c r="AJ108" s="1722"/>
    </row>
    <row r="109" spans="1:36" x14ac:dyDescent="0.25">
      <c r="A109" s="1720"/>
      <c r="B109" s="1721"/>
      <c r="C109" s="1721"/>
      <c r="D109" s="1721"/>
      <c r="E109" s="1721"/>
      <c r="F109" s="1721"/>
      <c r="G109" s="1721"/>
      <c r="H109" s="1721"/>
      <c r="I109" s="1721"/>
      <c r="J109" s="1721"/>
      <c r="K109" s="1721"/>
      <c r="L109" s="1721"/>
      <c r="M109" s="1721"/>
      <c r="N109" s="1721"/>
      <c r="O109" s="1721"/>
      <c r="P109" s="1721"/>
      <c r="Q109" s="1721"/>
      <c r="R109" s="1721"/>
      <c r="S109" s="1721"/>
      <c r="T109" s="1721"/>
      <c r="U109" s="1721"/>
      <c r="V109" s="1721"/>
      <c r="W109" s="1721"/>
      <c r="X109" s="1721"/>
      <c r="Y109" s="1721"/>
      <c r="Z109" s="1721"/>
      <c r="AA109" s="1721"/>
      <c r="AB109" s="1721"/>
      <c r="AC109" s="1721"/>
      <c r="AD109" s="1721"/>
      <c r="AE109" s="1721"/>
      <c r="AF109" s="1721"/>
      <c r="AG109" s="1721"/>
      <c r="AH109" s="1721"/>
      <c r="AI109" s="1721"/>
      <c r="AJ109" s="1722"/>
    </row>
    <row r="110" spans="1:36" x14ac:dyDescent="0.25">
      <c r="A110" s="1720"/>
      <c r="B110" s="1721"/>
      <c r="C110" s="1721"/>
      <c r="D110" s="1721"/>
      <c r="E110" s="1721"/>
      <c r="F110" s="1721"/>
      <c r="G110" s="1721"/>
      <c r="H110" s="1721"/>
      <c r="I110" s="1721"/>
      <c r="J110" s="1721"/>
      <c r="K110" s="1721"/>
      <c r="L110" s="1721"/>
      <c r="M110" s="1721"/>
      <c r="N110" s="1721"/>
      <c r="O110" s="1721"/>
      <c r="P110" s="1721"/>
      <c r="Q110" s="1721"/>
      <c r="R110" s="1721"/>
      <c r="S110" s="1721"/>
      <c r="T110" s="1721"/>
      <c r="U110" s="1721"/>
      <c r="V110" s="1721"/>
      <c r="W110" s="1721"/>
      <c r="X110" s="1721"/>
      <c r="Y110" s="1721"/>
      <c r="Z110" s="1721"/>
      <c r="AA110" s="1721"/>
      <c r="AB110" s="1721"/>
      <c r="AC110" s="1721"/>
      <c r="AD110" s="1721"/>
      <c r="AE110" s="1721"/>
      <c r="AF110" s="1721"/>
      <c r="AG110" s="1721"/>
      <c r="AH110" s="1721"/>
      <c r="AI110" s="1721"/>
      <c r="AJ110" s="1722"/>
    </row>
    <row r="111" spans="1:36" x14ac:dyDescent="0.25">
      <c r="A111" s="1720"/>
      <c r="B111" s="1721"/>
      <c r="C111" s="1721"/>
      <c r="D111" s="1721"/>
      <c r="E111" s="1721"/>
      <c r="F111" s="1721"/>
      <c r="G111" s="1721"/>
      <c r="H111" s="1721"/>
      <c r="I111" s="1721"/>
      <c r="J111" s="1721"/>
      <c r="K111" s="1721"/>
      <c r="L111" s="1721"/>
      <c r="M111" s="1721"/>
      <c r="N111" s="1721"/>
      <c r="O111" s="1721"/>
      <c r="P111" s="1721"/>
      <c r="Q111" s="1721"/>
      <c r="R111" s="1721"/>
      <c r="S111" s="1721"/>
      <c r="T111" s="1721"/>
      <c r="U111" s="1721"/>
      <c r="V111" s="1721"/>
      <c r="W111" s="1721"/>
      <c r="X111" s="1721"/>
      <c r="Y111" s="1721"/>
      <c r="Z111" s="1721"/>
      <c r="AA111" s="1721"/>
      <c r="AB111" s="1721"/>
      <c r="AC111" s="1721"/>
      <c r="AD111" s="1721"/>
      <c r="AE111" s="1721"/>
      <c r="AF111" s="1721"/>
      <c r="AG111" s="1721"/>
      <c r="AH111" s="1721"/>
      <c r="AI111" s="1721"/>
      <c r="AJ111" s="1722"/>
    </row>
    <row r="112" spans="1:36" x14ac:dyDescent="0.25">
      <c r="A112" s="1720"/>
      <c r="B112" s="1721"/>
      <c r="C112" s="1721"/>
      <c r="D112" s="1721"/>
      <c r="E112" s="1721"/>
      <c r="F112" s="1721"/>
      <c r="G112" s="1721"/>
      <c r="H112" s="1721"/>
      <c r="I112" s="1721"/>
      <c r="J112" s="1721"/>
      <c r="K112" s="1721"/>
      <c r="L112" s="1721"/>
      <c r="M112" s="1721"/>
      <c r="N112" s="1721"/>
      <c r="O112" s="1721"/>
      <c r="P112" s="1721"/>
      <c r="Q112" s="1721"/>
      <c r="R112" s="1721"/>
      <c r="S112" s="1721"/>
      <c r="T112" s="1721"/>
      <c r="U112" s="1721"/>
      <c r="V112" s="1721"/>
      <c r="W112" s="1721"/>
      <c r="X112" s="1721"/>
      <c r="Y112" s="1721"/>
      <c r="Z112" s="1721"/>
      <c r="AA112" s="1721"/>
      <c r="AB112" s="1721"/>
      <c r="AC112" s="1721"/>
      <c r="AD112" s="1721"/>
      <c r="AE112" s="1721"/>
      <c r="AF112" s="1721"/>
      <c r="AG112" s="1721"/>
      <c r="AH112" s="1721"/>
      <c r="AI112" s="1721"/>
      <c r="AJ112" s="1722"/>
    </row>
    <row r="113" spans="1:36" x14ac:dyDescent="0.25">
      <c r="A113" s="1720"/>
      <c r="B113" s="1721"/>
      <c r="C113" s="1721"/>
      <c r="D113" s="1721"/>
      <c r="E113" s="1721"/>
      <c r="F113" s="1721"/>
      <c r="G113" s="1721"/>
      <c r="H113" s="1721"/>
      <c r="I113" s="1721"/>
      <c r="J113" s="1721"/>
      <c r="K113" s="1721"/>
      <c r="L113" s="1721"/>
      <c r="M113" s="1721"/>
      <c r="N113" s="1721"/>
      <c r="O113" s="1721"/>
      <c r="P113" s="1721"/>
      <c r="Q113" s="1721"/>
      <c r="R113" s="1721"/>
      <c r="S113" s="1721"/>
      <c r="T113" s="1721"/>
      <c r="U113" s="1721"/>
      <c r="V113" s="1721"/>
      <c r="W113" s="1721"/>
      <c r="X113" s="1721"/>
      <c r="Y113" s="1721"/>
      <c r="Z113" s="1721"/>
      <c r="AA113" s="1721"/>
      <c r="AB113" s="1721"/>
      <c r="AC113" s="1721"/>
      <c r="AD113" s="1721"/>
      <c r="AE113" s="1721"/>
      <c r="AF113" s="1721"/>
      <c r="AG113" s="1721"/>
      <c r="AH113" s="1721"/>
      <c r="AI113" s="1721"/>
      <c r="AJ113" s="1722"/>
    </row>
    <row r="114" spans="1:36" x14ac:dyDescent="0.25">
      <c r="A114" s="1720"/>
      <c r="B114" s="1721"/>
      <c r="C114" s="1721"/>
      <c r="D114" s="1721"/>
      <c r="E114" s="1721"/>
      <c r="F114" s="1721"/>
      <c r="G114" s="1721"/>
      <c r="H114" s="1721"/>
      <c r="I114" s="1721"/>
      <c r="J114" s="1721"/>
      <c r="K114" s="1721"/>
      <c r="L114" s="1721"/>
      <c r="M114" s="1721"/>
      <c r="N114" s="1721"/>
      <c r="O114" s="1721"/>
      <c r="P114" s="1721"/>
      <c r="Q114" s="1721"/>
      <c r="R114" s="1721"/>
      <c r="S114" s="1721"/>
      <c r="T114" s="1721"/>
      <c r="U114" s="1721"/>
      <c r="V114" s="1721"/>
      <c r="W114" s="1721"/>
      <c r="X114" s="1721"/>
      <c r="Y114" s="1721"/>
      <c r="Z114" s="1721"/>
      <c r="AA114" s="1721"/>
      <c r="AB114" s="1721"/>
      <c r="AC114" s="1721"/>
      <c r="AD114" s="1721"/>
      <c r="AE114" s="1721"/>
      <c r="AF114" s="1721"/>
      <c r="AG114" s="1721"/>
      <c r="AH114" s="1721"/>
      <c r="AI114" s="1721"/>
      <c r="AJ114" s="1722"/>
    </row>
    <row r="115" spans="1:36" x14ac:dyDescent="0.25">
      <c r="A115" s="1720"/>
      <c r="B115" s="1721"/>
      <c r="C115" s="1721"/>
      <c r="D115" s="1721"/>
      <c r="E115" s="1721"/>
      <c r="F115" s="1721"/>
      <c r="G115" s="1721"/>
      <c r="H115" s="1721"/>
      <c r="I115" s="1721"/>
      <c r="J115" s="1721"/>
      <c r="K115" s="1721"/>
      <c r="L115" s="1721"/>
      <c r="M115" s="1721"/>
      <c r="N115" s="1721"/>
      <c r="O115" s="1721"/>
      <c r="P115" s="1721"/>
      <c r="Q115" s="1721"/>
      <c r="R115" s="1721"/>
      <c r="S115" s="1721"/>
      <c r="T115" s="1721"/>
      <c r="U115" s="1721"/>
      <c r="V115" s="1721"/>
      <c r="W115" s="1721"/>
      <c r="X115" s="1721"/>
      <c r="Y115" s="1721"/>
      <c r="Z115" s="1721"/>
      <c r="AA115" s="1721"/>
      <c r="AB115" s="1721"/>
      <c r="AC115" s="1721"/>
      <c r="AD115" s="1721"/>
      <c r="AE115" s="1721"/>
      <c r="AF115" s="1721"/>
      <c r="AG115" s="1721"/>
      <c r="AH115" s="1721"/>
      <c r="AI115" s="1721"/>
      <c r="AJ115" s="1722"/>
    </row>
    <row r="116" spans="1:36" x14ac:dyDescent="0.25">
      <c r="A116" s="1720"/>
      <c r="B116" s="1721"/>
      <c r="C116" s="1721"/>
      <c r="D116" s="1721"/>
      <c r="E116" s="1721"/>
      <c r="F116" s="1721"/>
      <c r="G116" s="1721"/>
      <c r="H116" s="1721"/>
      <c r="I116" s="1721"/>
      <c r="J116" s="1721"/>
      <c r="K116" s="1721"/>
      <c r="L116" s="1721"/>
      <c r="M116" s="1721"/>
      <c r="N116" s="1721"/>
      <c r="O116" s="1721"/>
      <c r="P116" s="1721"/>
      <c r="Q116" s="1721"/>
      <c r="R116" s="1721"/>
      <c r="S116" s="1721"/>
      <c r="T116" s="1721"/>
      <c r="U116" s="1721"/>
      <c r="V116" s="1721"/>
      <c r="W116" s="1721"/>
      <c r="X116" s="1721"/>
      <c r="Y116" s="1721"/>
      <c r="Z116" s="1721"/>
      <c r="AA116" s="1721"/>
      <c r="AB116" s="1721"/>
      <c r="AC116" s="1721"/>
      <c r="AD116" s="1721"/>
      <c r="AE116" s="1721"/>
      <c r="AF116" s="1721"/>
      <c r="AG116" s="1721"/>
      <c r="AH116" s="1721"/>
      <c r="AI116" s="1721"/>
      <c r="AJ116" s="1722"/>
    </row>
    <row r="117" spans="1:36" x14ac:dyDescent="0.25">
      <c r="A117" s="1720"/>
      <c r="B117" s="1721"/>
      <c r="C117" s="1721"/>
      <c r="D117" s="1721"/>
      <c r="E117" s="1721"/>
      <c r="F117" s="1721"/>
      <c r="G117" s="1721"/>
      <c r="H117" s="1721"/>
      <c r="I117" s="1721"/>
      <c r="J117" s="1721"/>
      <c r="K117" s="1721"/>
      <c r="L117" s="1721"/>
      <c r="M117" s="1721"/>
      <c r="N117" s="1721"/>
      <c r="O117" s="1721"/>
      <c r="P117" s="1721"/>
      <c r="Q117" s="1721"/>
      <c r="R117" s="1721"/>
      <c r="S117" s="1721"/>
      <c r="T117" s="1721"/>
      <c r="U117" s="1721"/>
      <c r="V117" s="1721"/>
      <c r="W117" s="1721"/>
      <c r="X117" s="1721"/>
      <c r="Y117" s="1721"/>
      <c r="Z117" s="1721"/>
      <c r="AA117" s="1721"/>
      <c r="AB117" s="1721"/>
      <c r="AC117" s="1721"/>
      <c r="AD117" s="1721"/>
      <c r="AE117" s="1721"/>
      <c r="AF117" s="1721"/>
      <c r="AG117" s="1721"/>
      <c r="AH117" s="1721"/>
      <c r="AI117" s="1721"/>
      <c r="AJ117" s="1722"/>
    </row>
    <row r="118" spans="1:36" x14ac:dyDescent="0.25">
      <c r="A118" s="1720"/>
      <c r="B118" s="1721"/>
      <c r="C118" s="1721"/>
      <c r="D118" s="1721"/>
      <c r="E118" s="1721"/>
      <c r="F118" s="1721"/>
      <c r="G118" s="1721"/>
      <c r="H118" s="1721"/>
      <c r="I118" s="1721"/>
      <c r="J118" s="1721"/>
      <c r="K118" s="1721"/>
      <c r="L118" s="1721"/>
      <c r="M118" s="1721"/>
      <c r="N118" s="1721"/>
      <c r="O118" s="1721"/>
      <c r="P118" s="1721"/>
      <c r="Q118" s="1721"/>
      <c r="R118" s="1721"/>
      <c r="S118" s="1721"/>
      <c r="T118" s="1721"/>
      <c r="U118" s="1721"/>
      <c r="V118" s="1721"/>
      <c r="W118" s="1721"/>
      <c r="X118" s="1721"/>
      <c r="Y118" s="1721"/>
      <c r="Z118" s="1721"/>
      <c r="AA118" s="1721"/>
      <c r="AB118" s="1721"/>
      <c r="AC118" s="1721"/>
      <c r="AD118" s="1721"/>
      <c r="AE118" s="1721"/>
      <c r="AF118" s="1721"/>
      <c r="AG118" s="1721"/>
      <c r="AH118" s="1721"/>
      <c r="AI118" s="1721"/>
      <c r="AJ118" s="1722"/>
    </row>
    <row r="119" spans="1:36" x14ac:dyDescent="0.25">
      <c r="A119" s="1720"/>
      <c r="B119" s="1721"/>
      <c r="C119" s="1721"/>
      <c r="D119" s="1721"/>
      <c r="E119" s="1721"/>
      <c r="F119" s="1721"/>
      <c r="G119" s="1721"/>
      <c r="H119" s="1721"/>
      <c r="I119" s="1721"/>
      <c r="J119" s="1721"/>
      <c r="K119" s="1721"/>
      <c r="L119" s="1721"/>
      <c r="M119" s="1721"/>
      <c r="N119" s="1721"/>
      <c r="O119" s="1721"/>
      <c r="P119" s="1721"/>
      <c r="Q119" s="1721"/>
      <c r="R119" s="1721"/>
      <c r="S119" s="1721"/>
      <c r="T119" s="1721"/>
      <c r="U119" s="1721"/>
      <c r="V119" s="1721"/>
      <c r="W119" s="1721"/>
      <c r="X119" s="1721"/>
      <c r="Y119" s="1721"/>
      <c r="Z119" s="1721"/>
      <c r="AA119" s="1721"/>
      <c r="AB119" s="1721"/>
      <c r="AC119" s="1721"/>
      <c r="AD119" s="1721"/>
      <c r="AE119" s="1721"/>
      <c r="AF119" s="1721"/>
      <c r="AG119" s="1721"/>
      <c r="AH119" s="1721"/>
      <c r="AI119" s="1721"/>
      <c r="AJ119" s="1722"/>
    </row>
    <row r="120" spans="1:36" x14ac:dyDescent="0.25">
      <c r="A120" s="1720"/>
      <c r="B120" s="1721"/>
      <c r="C120" s="1721"/>
      <c r="D120" s="1721"/>
      <c r="E120" s="1721"/>
      <c r="F120" s="1721"/>
      <c r="G120" s="1721"/>
      <c r="H120" s="1721"/>
      <c r="I120" s="1721"/>
      <c r="J120" s="1721"/>
      <c r="K120" s="1721"/>
      <c r="L120" s="1721"/>
      <c r="M120" s="1721"/>
      <c r="N120" s="1721"/>
      <c r="O120" s="1721"/>
      <c r="P120" s="1721"/>
      <c r="Q120" s="1721"/>
      <c r="R120" s="1721"/>
      <c r="S120" s="1721"/>
      <c r="T120" s="1721"/>
      <c r="U120" s="1721"/>
      <c r="V120" s="1721"/>
      <c r="W120" s="1721"/>
      <c r="X120" s="1721"/>
      <c r="Y120" s="1721"/>
      <c r="Z120" s="1721"/>
      <c r="AA120" s="1721"/>
      <c r="AB120" s="1721"/>
      <c r="AC120" s="1721"/>
      <c r="AD120" s="1721"/>
      <c r="AE120" s="1721"/>
      <c r="AF120" s="1721"/>
      <c r="AG120" s="1721"/>
      <c r="AH120" s="1721"/>
      <c r="AI120" s="1721"/>
      <c r="AJ120" s="1722"/>
    </row>
    <row r="121" spans="1:36" x14ac:dyDescent="0.25">
      <c r="A121" s="1720"/>
      <c r="B121" s="1721"/>
      <c r="C121" s="1721"/>
      <c r="D121" s="1721"/>
      <c r="E121" s="1721"/>
      <c r="F121" s="1721"/>
      <c r="G121" s="1721"/>
      <c r="H121" s="1721"/>
      <c r="I121" s="1721"/>
      <c r="J121" s="1721"/>
      <c r="K121" s="1721"/>
      <c r="L121" s="1721"/>
      <c r="M121" s="1721"/>
      <c r="N121" s="1721"/>
      <c r="O121" s="1721"/>
      <c r="P121" s="1721"/>
      <c r="Q121" s="1721"/>
      <c r="R121" s="1721"/>
      <c r="S121" s="1721"/>
      <c r="T121" s="1721"/>
      <c r="U121" s="1721"/>
      <c r="V121" s="1721"/>
      <c r="W121" s="1721"/>
      <c r="X121" s="1721"/>
      <c r="Y121" s="1721"/>
      <c r="Z121" s="1721"/>
      <c r="AA121" s="1721"/>
      <c r="AB121" s="1721"/>
      <c r="AC121" s="1721"/>
      <c r="AD121" s="1721"/>
      <c r="AE121" s="1721"/>
      <c r="AF121" s="1721"/>
      <c r="AG121" s="1721"/>
      <c r="AH121" s="1721"/>
      <c r="AI121" s="1721"/>
      <c r="AJ121" s="1722"/>
    </row>
    <row r="122" spans="1:36" x14ac:dyDescent="0.25">
      <c r="A122" s="1720"/>
      <c r="B122" s="1721"/>
      <c r="C122" s="1721"/>
      <c r="D122" s="1721"/>
      <c r="E122" s="1721"/>
      <c r="F122" s="1721"/>
      <c r="G122" s="1721"/>
      <c r="H122" s="1721"/>
      <c r="I122" s="1721"/>
      <c r="J122" s="1721"/>
      <c r="K122" s="1721"/>
      <c r="L122" s="1721"/>
      <c r="M122" s="1721"/>
      <c r="N122" s="1721"/>
      <c r="O122" s="1721"/>
      <c r="P122" s="1721"/>
      <c r="Q122" s="1721"/>
      <c r="R122" s="1721"/>
      <c r="S122" s="1721"/>
      <c r="T122" s="1721"/>
      <c r="U122" s="1721"/>
      <c r="V122" s="1721"/>
      <c r="W122" s="1721"/>
      <c r="X122" s="1721"/>
      <c r="Y122" s="1721"/>
      <c r="Z122" s="1721"/>
      <c r="AA122" s="1721"/>
      <c r="AB122" s="1721"/>
      <c r="AC122" s="1721"/>
      <c r="AD122" s="1721"/>
      <c r="AE122" s="1721"/>
      <c r="AF122" s="1721"/>
      <c r="AG122" s="1721"/>
      <c r="AH122" s="1721"/>
      <c r="AI122" s="1721"/>
      <c r="AJ122" s="1722"/>
    </row>
    <row r="123" spans="1:36" x14ac:dyDescent="0.25">
      <c r="A123" s="1720"/>
      <c r="B123" s="1721"/>
      <c r="C123" s="1721"/>
      <c r="D123" s="1721"/>
      <c r="E123" s="1721"/>
      <c r="F123" s="1721"/>
      <c r="G123" s="1721"/>
      <c r="H123" s="1721"/>
      <c r="I123" s="1721"/>
      <c r="J123" s="1721"/>
      <c r="K123" s="1721"/>
      <c r="L123" s="1721"/>
      <c r="M123" s="1721"/>
      <c r="N123" s="1721"/>
      <c r="O123" s="1721"/>
      <c r="P123" s="1721"/>
      <c r="Q123" s="1721"/>
      <c r="R123" s="1721"/>
      <c r="S123" s="1721"/>
      <c r="T123" s="1721"/>
      <c r="U123" s="1721"/>
      <c r="V123" s="1721"/>
      <c r="W123" s="1721"/>
      <c r="X123" s="1721"/>
      <c r="Y123" s="1721"/>
      <c r="Z123" s="1721"/>
      <c r="AA123" s="1721"/>
      <c r="AB123" s="1721"/>
      <c r="AC123" s="1721"/>
      <c r="AD123" s="1721"/>
      <c r="AE123" s="1721"/>
      <c r="AF123" s="1721"/>
      <c r="AG123" s="1721"/>
      <c r="AH123" s="1721"/>
      <c r="AI123" s="1721"/>
      <c r="AJ123" s="1722"/>
    </row>
    <row r="124" spans="1:36" x14ac:dyDescent="0.25">
      <c r="A124" s="1720"/>
      <c r="B124" s="1721"/>
      <c r="C124" s="1721"/>
      <c r="D124" s="1721"/>
      <c r="E124" s="1721"/>
      <c r="F124" s="1721"/>
      <c r="G124" s="1721"/>
      <c r="H124" s="1721"/>
      <c r="I124" s="1721"/>
      <c r="J124" s="1721"/>
      <c r="K124" s="1721"/>
      <c r="L124" s="1721"/>
      <c r="M124" s="1721"/>
      <c r="N124" s="1721"/>
      <c r="O124" s="1721"/>
      <c r="P124" s="1721"/>
      <c r="Q124" s="1721"/>
      <c r="R124" s="1721"/>
      <c r="S124" s="1721"/>
      <c r="T124" s="1721"/>
      <c r="U124" s="1721"/>
      <c r="V124" s="1721"/>
      <c r="W124" s="1721"/>
      <c r="X124" s="1721"/>
      <c r="Y124" s="1721"/>
      <c r="Z124" s="1721"/>
      <c r="AA124" s="1721"/>
      <c r="AB124" s="1721"/>
      <c r="AC124" s="1721"/>
      <c r="AD124" s="1721"/>
      <c r="AE124" s="1721"/>
      <c r="AF124" s="1721"/>
      <c r="AG124" s="1721"/>
      <c r="AH124" s="1721"/>
      <c r="AI124" s="1721"/>
      <c r="AJ124" s="1722"/>
    </row>
    <row r="125" spans="1:36" x14ac:dyDescent="0.25">
      <c r="A125" s="1720"/>
      <c r="B125" s="1721"/>
      <c r="C125" s="1721"/>
      <c r="D125" s="1721"/>
      <c r="E125" s="1721"/>
      <c r="F125" s="1721"/>
      <c r="G125" s="1721"/>
      <c r="H125" s="1721"/>
      <c r="I125" s="1721"/>
      <c r="J125" s="1721"/>
      <c r="K125" s="1721"/>
      <c r="L125" s="1721"/>
      <c r="M125" s="1721"/>
      <c r="N125" s="1721"/>
      <c r="O125" s="1721"/>
      <c r="P125" s="1721"/>
      <c r="Q125" s="1721"/>
      <c r="R125" s="1721"/>
      <c r="S125" s="1721"/>
      <c r="T125" s="1721"/>
      <c r="U125" s="1721"/>
      <c r="V125" s="1721"/>
      <c r="W125" s="1721"/>
      <c r="X125" s="1721"/>
      <c r="Y125" s="1721"/>
      <c r="Z125" s="1721"/>
      <c r="AA125" s="1721"/>
      <c r="AB125" s="1721"/>
      <c r="AC125" s="1721"/>
      <c r="AD125" s="1721"/>
      <c r="AE125" s="1721"/>
      <c r="AF125" s="1721"/>
      <c r="AG125" s="1721"/>
      <c r="AH125" s="1721"/>
      <c r="AI125" s="1721"/>
      <c r="AJ125" s="1722"/>
    </row>
    <row r="126" spans="1:36" x14ac:dyDescent="0.25">
      <c r="A126" s="1720"/>
      <c r="B126" s="1721"/>
      <c r="C126" s="1721"/>
      <c r="D126" s="1721"/>
      <c r="E126" s="1721"/>
      <c r="F126" s="1721"/>
      <c r="G126" s="1721"/>
      <c r="H126" s="1721"/>
      <c r="I126" s="1721"/>
      <c r="J126" s="1721"/>
      <c r="K126" s="1721"/>
      <c r="L126" s="1721"/>
      <c r="M126" s="1721"/>
      <c r="N126" s="1721"/>
      <c r="O126" s="1721"/>
      <c r="P126" s="1721"/>
      <c r="Q126" s="1721"/>
      <c r="R126" s="1721"/>
      <c r="S126" s="1721"/>
      <c r="T126" s="1721"/>
      <c r="U126" s="1721"/>
      <c r="V126" s="1721"/>
      <c r="W126" s="1721"/>
      <c r="X126" s="1721"/>
      <c r="Y126" s="1721"/>
      <c r="Z126" s="1721"/>
      <c r="AA126" s="1721"/>
      <c r="AB126" s="1721"/>
      <c r="AC126" s="1721"/>
      <c r="AD126" s="1721"/>
      <c r="AE126" s="1721"/>
      <c r="AF126" s="1721"/>
      <c r="AG126" s="1721"/>
      <c r="AH126" s="1721"/>
      <c r="AI126" s="1721"/>
      <c r="AJ126" s="1722"/>
    </row>
    <row r="127" spans="1:36" x14ac:dyDescent="0.25">
      <c r="A127" s="1720"/>
      <c r="B127" s="1721"/>
      <c r="C127" s="1721"/>
      <c r="D127" s="1721"/>
      <c r="E127" s="1721"/>
      <c r="F127" s="1721"/>
      <c r="G127" s="1721"/>
      <c r="H127" s="1721"/>
      <c r="I127" s="1721"/>
      <c r="J127" s="1721"/>
      <c r="K127" s="1721"/>
      <c r="L127" s="1721"/>
      <c r="M127" s="1721"/>
      <c r="N127" s="1721"/>
      <c r="O127" s="1721"/>
      <c r="P127" s="1721"/>
      <c r="Q127" s="1721"/>
      <c r="R127" s="1721"/>
      <c r="S127" s="1721"/>
      <c r="T127" s="1721"/>
      <c r="U127" s="1721"/>
      <c r="V127" s="1721"/>
      <c r="W127" s="1721"/>
      <c r="X127" s="1721"/>
      <c r="Y127" s="1721"/>
      <c r="Z127" s="1721"/>
      <c r="AA127" s="1721"/>
      <c r="AB127" s="1721"/>
      <c r="AC127" s="1721"/>
      <c r="AD127" s="1721"/>
      <c r="AE127" s="1721"/>
      <c r="AF127" s="1721"/>
      <c r="AG127" s="1721"/>
      <c r="AH127" s="1721"/>
      <c r="AI127" s="1721"/>
      <c r="AJ127" s="1722"/>
    </row>
    <row r="128" spans="1:36" x14ac:dyDescent="0.25">
      <c r="A128" s="1720"/>
      <c r="B128" s="1721"/>
      <c r="C128" s="1721"/>
      <c r="D128" s="1721"/>
      <c r="E128" s="1721"/>
      <c r="F128" s="1721"/>
      <c r="G128" s="1721"/>
      <c r="H128" s="1721"/>
      <c r="I128" s="1721"/>
      <c r="J128" s="1721"/>
      <c r="K128" s="1721"/>
      <c r="L128" s="1721"/>
      <c r="M128" s="1721"/>
      <c r="N128" s="1721"/>
      <c r="O128" s="1721"/>
      <c r="P128" s="1721"/>
      <c r="Q128" s="1721"/>
      <c r="R128" s="1721"/>
      <c r="S128" s="1721"/>
      <c r="T128" s="1721"/>
      <c r="U128" s="1721"/>
      <c r="V128" s="1721"/>
      <c r="W128" s="1721"/>
      <c r="X128" s="1721"/>
      <c r="Y128" s="1721"/>
      <c r="Z128" s="1721"/>
      <c r="AA128" s="1721"/>
      <c r="AB128" s="1721"/>
      <c r="AC128" s="1721"/>
      <c r="AD128" s="1721"/>
      <c r="AE128" s="1721"/>
      <c r="AF128" s="1721"/>
      <c r="AG128" s="1721"/>
      <c r="AH128" s="1721"/>
      <c r="AI128" s="1721"/>
      <c r="AJ128" s="1722"/>
    </row>
    <row r="129" spans="1:36" x14ac:dyDescent="0.25">
      <c r="A129" s="1720"/>
      <c r="B129" s="1721"/>
      <c r="C129" s="1721"/>
      <c r="D129" s="1721"/>
      <c r="E129" s="1721"/>
      <c r="F129" s="1721"/>
      <c r="G129" s="1721"/>
      <c r="H129" s="1721"/>
      <c r="I129" s="1721"/>
      <c r="J129" s="1721"/>
      <c r="K129" s="1721"/>
      <c r="L129" s="1721"/>
      <c r="M129" s="1721"/>
      <c r="N129" s="1721"/>
      <c r="O129" s="1721"/>
      <c r="P129" s="1721"/>
      <c r="Q129" s="1721"/>
      <c r="R129" s="1721"/>
      <c r="S129" s="1721"/>
      <c r="T129" s="1721"/>
      <c r="U129" s="1721"/>
      <c r="V129" s="1721"/>
      <c r="W129" s="1721"/>
      <c r="X129" s="1721"/>
      <c r="Y129" s="1721"/>
      <c r="Z129" s="1721"/>
      <c r="AA129" s="1721"/>
      <c r="AB129" s="1721"/>
      <c r="AC129" s="1721"/>
      <c r="AD129" s="1721"/>
      <c r="AE129" s="1721"/>
      <c r="AF129" s="1721"/>
      <c r="AG129" s="1721"/>
      <c r="AH129" s="1721"/>
      <c r="AI129" s="1721"/>
      <c r="AJ129" s="1722"/>
    </row>
    <row r="130" spans="1:36" x14ac:dyDescent="0.25">
      <c r="A130" s="1720"/>
      <c r="B130" s="1721"/>
      <c r="C130" s="1721"/>
      <c r="D130" s="1721"/>
      <c r="E130" s="1721"/>
      <c r="F130" s="1721"/>
      <c r="G130" s="1721"/>
      <c r="H130" s="1721"/>
      <c r="I130" s="1721"/>
      <c r="J130" s="1721"/>
      <c r="K130" s="1721"/>
      <c r="L130" s="1721"/>
      <c r="M130" s="1721"/>
      <c r="N130" s="1721"/>
      <c r="O130" s="1721"/>
      <c r="P130" s="1721"/>
      <c r="Q130" s="1721"/>
      <c r="R130" s="1721"/>
      <c r="S130" s="1721"/>
      <c r="T130" s="1721"/>
      <c r="U130" s="1721"/>
      <c r="V130" s="1721"/>
      <c r="W130" s="1721"/>
      <c r="X130" s="1721"/>
      <c r="Y130" s="1721"/>
      <c r="Z130" s="1721"/>
      <c r="AA130" s="1721"/>
      <c r="AB130" s="1721"/>
      <c r="AC130" s="1721"/>
      <c r="AD130" s="1721"/>
      <c r="AE130" s="1721"/>
      <c r="AF130" s="1721"/>
      <c r="AG130" s="1721"/>
      <c r="AH130" s="1721"/>
      <c r="AI130" s="1721"/>
      <c r="AJ130" s="1722"/>
    </row>
    <row r="131" spans="1:36" ht="15.75" thickBot="1" x14ac:dyDescent="0.3">
      <c r="A131" s="1727"/>
      <c r="B131" s="1728"/>
      <c r="C131" s="1728"/>
      <c r="D131" s="1728"/>
      <c r="E131" s="1728"/>
      <c r="F131" s="1728"/>
      <c r="G131" s="1728"/>
      <c r="H131" s="1728"/>
      <c r="I131" s="1728"/>
      <c r="J131" s="1728"/>
      <c r="K131" s="1728"/>
      <c r="L131" s="1728"/>
      <c r="M131" s="1728"/>
      <c r="N131" s="1728"/>
      <c r="O131" s="1728"/>
      <c r="P131" s="1728"/>
      <c r="Q131" s="1728"/>
      <c r="R131" s="1728"/>
      <c r="S131" s="1728"/>
      <c r="T131" s="1728"/>
      <c r="U131" s="1728"/>
      <c r="V131" s="1728"/>
      <c r="W131" s="1728"/>
      <c r="X131" s="1728"/>
      <c r="Y131" s="1728"/>
      <c r="Z131" s="1728"/>
      <c r="AA131" s="1728"/>
      <c r="AB131" s="1728"/>
      <c r="AC131" s="1728"/>
      <c r="AD131" s="1728"/>
      <c r="AE131" s="1728"/>
      <c r="AF131" s="1728"/>
      <c r="AG131" s="1728"/>
      <c r="AH131" s="1728"/>
      <c r="AI131" s="1728"/>
      <c r="AJ131" s="1729"/>
    </row>
    <row r="132" spans="1:36" x14ac:dyDescent="0.25">
      <c r="A132" s="1238" t="s">
        <v>301</v>
      </c>
      <c r="B132" s="1239"/>
      <c r="C132" s="1239"/>
      <c r="D132" s="1239"/>
      <c r="E132" s="1239"/>
      <c r="F132" s="1239"/>
      <c r="G132" s="1239"/>
      <c r="H132" s="1239"/>
      <c r="I132" s="1240"/>
      <c r="J132" s="1238" t="s">
        <v>302</v>
      </c>
      <c r="K132" s="1239"/>
      <c r="L132" s="1239"/>
      <c r="M132" s="1239"/>
      <c r="N132" s="1239"/>
      <c r="O132" s="1239"/>
      <c r="P132" s="1239"/>
      <c r="Q132" s="1239"/>
      <c r="R132" s="1240"/>
      <c r="S132" s="1238" t="s">
        <v>304</v>
      </c>
      <c r="T132" s="1239"/>
      <c r="U132" s="1239"/>
      <c r="V132" s="1239"/>
      <c r="W132" s="1239"/>
      <c r="X132" s="1239"/>
      <c r="Y132" s="1239"/>
      <c r="Z132" s="1239"/>
      <c r="AA132" s="1240"/>
      <c r="AB132" s="1238" t="s">
        <v>303</v>
      </c>
      <c r="AC132" s="1239"/>
      <c r="AD132" s="1239"/>
      <c r="AE132" s="1239"/>
      <c r="AF132" s="1239"/>
      <c r="AG132" s="1239"/>
      <c r="AH132" s="1239"/>
      <c r="AI132" s="1239"/>
      <c r="AJ132" s="1240"/>
    </row>
    <row r="133" spans="1:36" x14ac:dyDescent="0.25">
      <c r="A133" s="1241"/>
      <c r="B133" s="1242"/>
      <c r="C133" s="1242"/>
      <c r="D133" s="1242"/>
      <c r="E133" s="1242"/>
      <c r="F133" s="1242"/>
      <c r="G133" s="1242"/>
      <c r="H133" s="1242"/>
      <c r="I133" s="1243"/>
      <c r="J133" s="1241"/>
      <c r="K133" s="1242"/>
      <c r="L133" s="1242"/>
      <c r="M133" s="1242"/>
      <c r="N133" s="1242"/>
      <c r="O133" s="1242"/>
      <c r="P133" s="1242"/>
      <c r="Q133" s="1242"/>
      <c r="R133" s="1243"/>
      <c r="S133" s="1241"/>
      <c r="T133" s="1242"/>
      <c r="U133" s="1242"/>
      <c r="V133" s="1242"/>
      <c r="W133" s="1242"/>
      <c r="X133" s="1242"/>
      <c r="Y133" s="1242"/>
      <c r="Z133" s="1242"/>
      <c r="AA133" s="1243"/>
      <c r="AB133" s="1241"/>
      <c r="AC133" s="1242"/>
      <c r="AD133" s="1242"/>
      <c r="AE133" s="1242"/>
      <c r="AF133" s="1242"/>
      <c r="AG133" s="1242"/>
      <c r="AH133" s="1242"/>
      <c r="AI133" s="1242"/>
      <c r="AJ133" s="1243"/>
    </row>
    <row r="134" spans="1:36" x14ac:dyDescent="0.25">
      <c r="A134" s="1255">
        <f>'CARGAR datos'!I10</f>
        <v>0</v>
      </c>
      <c r="B134" s="1256"/>
      <c r="C134" s="1256"/>
      <c r="D134" s="1256"/>
      <c r="E134" s="1256"/>
      <c r="F134" s="1256"/>
      <c r="G134" s="1256"/>
      <c r="H134" s="1256"/>
      <c r="I134" s="1257"/>
      <c r="J134" s="1255">
        <f>'CARGAR datos'!L10</f>
        <v>0</v>
      </c>
      <c r="K134" s="1256"/>
      <c r="L134" s="1256"/>
      <c r="M134" s="1256"/>
      <c r="N134" s="1256"/>
      <c r="O134" s="1256"/>
      <c r="P134" s="1256"/>
      <c r="Q134" s="1256"/>
      <c r="R134" s="1257"/>
      <c r="S134" s="92"/>
      <c r="T134" s="91"/>
      <c r="U134" s="91"/>
      <c r="V134" s="91"/>
      <c r="W134" s="91"/>
      <c r="X134" s="91"/>
      <c r="Y134" s="91"/>
      <c r="Z134" s="91"/>
      <c r="AA134" s="93"/>
      <c r="AB134" s="92"/>
      <c r="AC134" s="91"/>
      <c r="AD134" s="91"/>
      <c r="AE134" s="91"/>
      <c r="AF134" s="91"/>
      <c r="AG134" s="91"/>
      <c r="AH134" s="91"/>
      <c r="AI134" s="91"/>
      <c r="AJ134" s="93"/>
    </row>
    <row r="135" spans="1:36" x14ac:dyDescent="0.25">
      <c r="A135" s="1255"/>
      <c r="B135" s="1256"/>
      <c r="C135" s="1256"/>
      <c r="D135" s="1256"/>
      <c r="E135" s="1256"/>
      <c r="F135" s="1256"/>
      <c r="G135" s="1256"/>
      <c r="H135" s="1256"/>
      <c r="I135" s="1257"/>
      <c r="J135" s="1255"/>
      <c r="K135" s="1256"/>
      <c r="L135" s="1256"/>
      <c r="M135" s="1256"/>
      <c r="N135" s="1256"/>
      <c r="O135" s="1256"/>
      <c r="P135" s="1256"/>
      <c r="Q135" s="1256"/>
      <c r="R135" s="1257"/>
      <c r="S135" s="92"/>
      <c r="T135" s="91"/>
      <c r="U135" s="91"/>
      <c r="V135" s="91"/>
      <c r="W135" s="91"/>
      <c r="X135" s="91"/>
      <c r="Y135" s="91"/>
      <c r="Z135" s="91"/>
      <c r="AA135" s="93"/>
      <c r="AB135" s="92"/>
      <c r="AC135" s="91"/>
      <c r="AD135" s="91"/>
      <c r="AE135" s="91"/>
      <c r="AF135" s="91"/>
      <c r="AG135" s="91"/>
      <c r="AH135" s="91"/>
      <c r="AI135" s="91"/>
      <c r="AJ135" s="93"/>
    </row>
    <row r="136" spans="1:36" x14ac:dyDescent="0.25">
      <c r="A136" s="1255"/>
      <c r="B136" s="1256"/>
      <c r="C136" s="1256"/>
      <c r="D136" s="1256"/>
      <c r="E136" s="1256"/>
      <c r="F136" s="1256"/>
      <c r="G136" s="1256"/>
      <c r="H136" s="1256"/>
      <c r="I136" s="1257"/>
      <c r="J136" s="1255"/>
      <c r="K136" s="1256"/>
      <c r="L136" s="1256"/>
      <c r="M136" s="1256"/>
      <c r="N136" s="1256"/>
      <c r="O136" s="1256"/>
      <c r="P136" s="1256"/>
      <c r="Q136" s="1256"/>
      <c r="R136" s="1257"/>
      <c r="S136" s="92"/>
      <c r="T136" s="91"/>
      <c r="U136" s="91"/>
      <c r="V136" s="91"/>
      <c r="W136" s="91"/>
      <c r="X136" s="91"/>
      <c r="Y136" s="91"/>
      <c r="Z136" s="91"/>
      <c r="AA136" s="93"/>
      <c r="AB136" s="92"/>
      <c r="AC136" s="91"/>
      <c r="AD136" s="91"/>
      <c r="AE136" s="91"/>
      <c r="AF136" s="91"/>
      <c r="AG136" s="91"/>
      <c r="AH136" s="91"/>
      <c r="AI136" s="91"/>
      <c r="AJ136" s="93"/>
    </row>
    <row r="137" spans="1:36" x14ac:dyDescent="0.25">
      <c r="A137" s="1255"/>
      <c r="B137" s="1256"/>
      <c r="C137" s="1256"/>
      <c r="D137" s="1256"/>
      <c r="E137" s="1256"/>
      <c r="F137" s="1256"/>
      <c r="G137" s="1256"/>
      <c r="H137" s="1256"/>
      <c r="I137" s="1257"/>
      <c r="J137" s="1255"/>
      <c r="K137" s="1256"/>
      <c r="L137" s="1256"/>
      <c r="M137" s="1256"/>
      <c r="N137" s="1256"/>
      <c r="O137" s="1256"/>
      <c r="P137" s="1256"/>
      <c r="Q137" s="1256"/>
      <c r="R137" s="1257"/>
      <c r="S137" s="92"/>
      <c r="T137" s="91"/>
      <c r="U137" s="91"/>
      <c r="V137" s="91"/>
      <c r="W137" s="91"/>
      <c r="X137" s="91"/>
      <c r="Y137" s="91"/>
      <c r="Z137" s="91"/>
      <c r="AA137" s="93"/>
      <c r="AB137" s="92"/>
      <c r="AC137" s="91"/>
      <c r="AD137" s="91"/>
      <c r="AE137" s="91"/>
      <c r="AF137" s="91"/>
      <c r="AG137" s="91"/>
      <c r="AH137" s="91"/>
      <c r="AI137" s="91"/>
      <c r="AJ137" s="93"/>
    </row>
    <row r="138" spans="1:36" ht="15" customHeight="1" x14ac:dyDescent="0.25">
      <c r="A138" s="1255"/>
      <c r="B138" s="1256"/>
      <c r="C138" s="1256"/>
      <c r="D138" s="1256"/>
      <c r="E138" s="1256"/>
      <c r="F138" s="1256"/>
      <c r="G138" s="1256"/>
      <c r="H138" s="1256"/>
      <c r="I138" s="1257"/>
      <c r="J138" s="1255"/>
      <c r="K138" s="1256"/>
      <c r="L138" s="1256"/>
      <c r="M138" s="1256"/>
      <c r="N138" s="1256"/>
      <c r="O138" s="1256"/>
      <c r="P138" s="1256"/>
      <c r="Q138" s="1256"/>
      <c r="R138" s="1257"/>
      <c r="S138" s="92"/>
      <c r="T138" s="91"/>
      <c r="U138" s="91"/>
      <c r="V138" s="91"/>
      <c r="W138" s="91"/>
      <c r="X138" s="91"/>
      <c r="Y138" s="91"/>
      <c r="Z138" s="91"/>
      <c r="AA138" s="93"/>
      <c r="AB138" s="92"/>
      <c r="AC138" s="91"/>
      <c r="AD138" s="91"/>
      <c r="AE138" s="91"/>
      <c r="AF138" s="91"/>
      <c r="AG138" s="91"/>
      <c r="AH138" s="91"/>
      <c r="AI138" s="91"/>
      <c r="AJ138" s="93"/>
    </row>
    <row r="139" spans="1:36" x14ac:dyDescent="0.25">
      <c r="A139" s="1250" t="str">
        <f>'CARGAR datos'!E19</f>
        <v>-</v>
      </c>
      <c r="B139" s="1251"/>
      <c r="C139" s="1251"/>
      <c r="D139" s="1251"/>
      <c r="E139" s="1251"/>
      <c r="F139" s="1251"/>
      <c r="G139" s="1251"/>
      <c r="H139" s="1251"/>
      <c r="I139" s="1252"/>
      <c r="J139" s="1596" t="str">
        <f>'CARGAR datos'!E8</f>
        <v>-</v>
      </c>
      <c r="K139" s="1251"/>
      <c r="L139" s="1251"/>
      <c r="M139" s="1251"/>
      <c r="N139" s="1251"/>
      <c r="O139" s="1251"/>
      <c r="P139" s="1251"/>
      <c r="Q139" s="1251"/>
      <c r="R139" s="1252"/>
      <c r="S139" s="92"/>
      <c r="T139" s="91"/>
      <c r="U139" s="91"/>
      <c r="V139" s="91"/>
      <c r="W139" s="91"/>
      <c r="X139" s="91"/>
      <c r="Y139" s="91"/>
      <c r="Z139" s="91"/>
      <c r="AA139" s="93"/>
      <c r="AB139" s="92"/>
      <c r="AC139" s="91"/>
      <c r="AD139" s="91"/>
      <c r="AE139" s="91"/>
      <c r="AF139" s="91"/>
      <c r="AG139" s="91"/>
      <c r="AH139" s="91"/>
      <c r="AI139" s="91"/>
      <c r="AJ139" s="93"/>
    </row>
    <row r="140" spans="1:36" x14ac:dyDescent="0.25">
      <c r="A140" s="92"/>
      <c r="B140" s="91"/>
      <c r="C140" s="1247" t="str">
        <f>'CARGAR datos'!E25</f>
        <v>-</v>
      </c>
      <c r="D140" s="1247"/>
      <c r="E140" s="1247"/>
      <c r="F140" s="1247"/>
      <c r="G140" s="1247"/>
      <c r="H140" s="91"/>
      <c r="I140" s="93"/>
      <c r="J140" s="106"/>
      <c r="K140" s="1248" t="str">
        <f>'CARGAR datos'!E10</f>
        <v>-</v>
      </c>
      <c r="L140" s="1248"/>
      <c r="M140" s="1248"/>
      <c r="N140" s="1248"/>
      <c r="O140" s="1248"/>
      <c r="P140" s="1248"/>
      <c r="Q140" s="1248"/>
      <c r="R140" s="108"/>
      <c r="S140" s="92"/>
      <c r="T140" s="91"/>
      <c r="U140" s="91"/>
      <c r="V140" s="91"/>
      <c r="W140" s="91"/>
      <c r="X140" s="91"/>
      <c r="Y140" s="91"/>
      <c r="Z140" s="91"/>
      <c r="AA140" s="93"/>
      <c r="AB140" s="92"/>
      <c r="AC140" s="91"/>
      <c r="AD140" s="91"/>
      <c r="AE140" s="91"/>
      <c r="AF140" s="91"/>
      <c r="AG140" s="91"/>
      <c r="AH140" s="91"/>
      <c r="AI140" s="91"/>
      <c r="AJ140" s="93"/>
    </row>
    <row r="141" spans="1:36" ht="15.75" thickBot="1" x14ac:dyDescent="0.3">
      <c r="A141" s="95"/>
      <c r="B141" s="119" t="s">
        <v>305</v>
      </c>
      <c r="C141" s="96"/>
      <c r="D141" s="96"/>
      <c r="E141" s="1249">
        <f>'CARGAR datos'!Z25</f>
        <v>46204</v>
      </c>
      <c r="F141" s="1249"/>
      <c r="G141" s="1249"/>
      <c r="H141" s="1249"/>
      <c r="I141" s="97"/>
      <c r="J141" s="95"/>
      <c r="K141" s="119" t="s">
        <v>305</v>
      </c>
      <c r="L141" s="96"/>
      <c r="M141" s="96"/>
      <c r="N141" s="1249">
        <f>'CARGAR datos'!Z25</f>
        <v>46204</v>
      </c>
      <c r="O141" s="1249"/>
      <c r="P141" s="1249"/>
      <c r="Q141" s="1249"/>
      <c r="R141" s="97"/>
      <c r="S141" s="95"/>
      <c r="T141" s="119" t="s">
        <v>305</v>
      </c>
      <c r="U141" s="96"/>
      <c r="V141" s="96"/>
      <c r="W141" s="1246"/>
      <c r="X141" s="1246"/>
      <c r="Y141" s="1246"/>
      <c r="Z141" s="1246"/>
      <c r="AA141" s="97"/>
      <c r="AB141" s="95"/>
      <c r="AC141" s="119" t="s">
        <v>305</v>
      </c>
      <c r="AD141" s="96"/>
      <c r="AE141" s="96"/>
      <c r="AF141" s="1246"/>
      <c r="AG141" s="1246"/>
      <c r="AH141" s="1246"/>
      <c r="AI141" s="1246"/>
      <c r="AJ141" s="97"/>
    </row>
    <row r="143" spans="1:36" x14ac:dyDescent="0.25">
      <c r="AD143" s="1724" t="s">
        <v>507</v>
      </c>
      <c r="AE143" s="1724"/>
      <c r="AF143" s="1724"/>
      <c r="AG143" s="1724"/>
    </row>
  </sheetData>
  <sheetProtection algorithmName="SHA-512" hashValue="ZwX+PdHzNy11EhRtfFAXywLDP8cK/t2+9W4Ta+bPJGbrkX9j08hTi0VzQ/t1xZrpSar50NAE4hE8xxioL4KKvg==" saltValue="+eTuos7ofC9XOFFg/lrXWA==" spinCount="100000" sheet="1" scenarios="1" selectLockedCells="1"/>
  <mergeCells count="82">
    <mergeCell ref="B83:G83"/>
    <mergeCell ref="H83:AJ83"/>
    <mergeCell ref="AF68:AI68"/>
    <mergeCell ref="E68:H68"/>
    <mergeCell ref="N68:Q68"/>
    <mergeCell ref="W68:Z68"/>
    <mergeCell ref="A17:AJ58"/>
    <mergeCell ref="A90:AJ131"/>
    <mergeCell ref="C140:G140"/>
    <mergeCell ref="K140:Q140"/>
    <mergeCell ref="B88:F88"/>
    <mergeCell ref="B86:F86"/>
    <mergeCell ref="G86:Q86"/>
    <mergeCell ref="B87:G87"/>
    <mergeCell ref="H87:V87"/>
    <mergeCell ref="B84:E84"/>
    <mergeCell ref="AD70:AG70"/>
    <mergeCell ref="A74:I81"/>
    <mergeCell ref="J74:AJ76"/>
    <mergeCell ref="J77:AJ81"/>
    <mergeCell ref="J139:R139"/>
    <mergeCell ref="A139:I139"/>
    <mergeCell ref="N141:Q141"/>
    <mergeCell ref="W141:Z141"/>
    <mergeCell ref="AF141:AI141"/>
    <mergeCell ref="A132:I133"/>
    <mergeCell ref="J132:R133"/>
    <mergeCell ref="S132:AA133"/>
    <mergeCell ref="AB132:AJ133"/>
    <mergeCell ref="J134:R138"/>
    <mergeCell ref="A134:I138"/>
    <mergeCell ref="AD143:AG143"/>
    <mergeCell ref="AH84:AJ84"/>
    <mergeCell ref="G88:L88"/>
    <mergeCell ref="AB85:AC85"/>
    <mergeCell ref="AD85:AE85"/>
    <mergeCell ref="AF85:AJ85"/>
    <mergeCell ref="S85:T85"/>
    <mergeCell ref="U85:V85"/>
    <mergeCell ref="W85:Y85"/>
    <mergeCell ref="Z85:AA85"/>
    <mergeCell ref="F84:AF84"/>
    <mergeCell ref="B85:K85"/>
    <mergeCell ref="L85:M85"/>
    <mergeCell ref="N85:O85"/>
    <mergeCell ref="P85:R85"/>
    <mergeCell ref="E141:H141"/>
    <mergeCell ref="A59:I60"/>
    <mergeCell ref="J59:R60"/>
    <mergeCell ref="S59:AA60"/>
    <mergeCell ref="AB59:AJ60"/>
    <mergeCell ref="C67:G67"/>
    <mergeCell ref="K67:Q67"/>
    <mergeCell ref="A61:I65"/>
    <mergeCell ref="J61:R65"/>
    <mergeCell ref="J66:R66"/>
    <mergeCell ref="A66:I66"/>
    <mergeCell ref="B14:G14"/>
    <mergeCell ref="H14:V14"/>
    <mergeCell ref="B15:F15"/>
    <mergeCell ref="G15:L15"/>
    <mergeCell ref="W12:Y12"/>
    <mergeCell ref="Z12:AA12"/>
    <mergeCell ref="AB12:AC12"/>
    <mergeCell ref="AD12:AE12"/>
    <mergeCell ref="AF12:AJ12"/>
    <mergeCell ref="B13:F13"/>
    <mergeCell ref="G13:Q13"/>
    <mergeCell ref="B12:K12"/>
    <mergeCell ref="L12:M12"/>
    <mergeCell ref="N12:O12"/>
    <mergeCell ref="P12:R12"/>
    <mergeCell ref="S12:T12"/>
    <mergeCell ref="U12:V12"/>
    <mergeCell ref="B11:E11"/>
    <mergeCell ref="A1:I8"/>
    <mergeCell ref="J1:AJ3"/>
    <mergeCell ref="J4:AJ8"/>
    <mergeCell ref="B10:G10"/>
    <mergeCell ref="H10:AJ10"/>
    <mergeCell ref="F11:AF11"/>
    <mergeCell ref="AH11:AJ11"/>
  </mergeCells>
  <conditionalFormatting sqref="G13 R13:S13 A15 AA15:AE15 A66 J66 C67:G67 K67:Q67 E68:H68 N68:Q68">
    <cfRule type="cellIs" dxfId="3" priority="8" stopIfTrue="1" operator="equal">
      <formula>0</formula>
    </cfRule>
  </conditionalFormatting>
  <conditionalFormatting sqref="G86 R86:S86 A88 AA88:AE88 A139 J139 C140:G140 K140:Q140 E141:H141 N141:Q141">
    <cfRule type="cellIs" dxfId="2" priority="6" stopIfTrue="1" operator="equal">
      <formula>0</formula>
    </cfRule>
  </conditionalFormatting>
  <conditionalFormatting sqref="X13">
    <cfRule type="cellIs" dxfId="1" priority="9" stopIfTrue="1" operator="equal">
      <formula>0</formula>
    </cfRule>
  </conditionalFormatting>
  <conditionalFormatting sqref="X86">
    <cfRule type="cellIs" dxfId="0" priority="4" stopIfTrue="1" operator="equal">
      <formula>0</formula>
    </cfRule>
  </conditionalFormatting>
  <printOptions horizontalCentered="1" verticalCentered="1"/>
  <pageMargins left="0.31496062992125984" right="0.31496062992125984" top="0.19685039370078741" bottom="0.19685039370078741" header="0" footer="0"/>
  <pageSetup paperSize="9" scale="77" orientation="portrait" r:id="rId1"/>
  <rowBreaks count="1" manualBreakCount="1">
    <brk id="7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22</vt:i4>
      </vt:variant>
      <vt:variant>
        <vt:lpstr>Rangos con nombre</vt:lpstr>
      </vt:variant>
      <vt:variant>
        <vt:i4>8</vt:i4>
      </vt:variant>
    </vt:vector>
  </HeadingPairs>
  <TitlesOfParts>
    <vt:vector size="30" baseType="lpstr">
      <vt:lpstr>VALORES MÍNIMOS</vt:lpstr>
      <vt:lpstr>CARGAR datos</vt:lpstr>
      <vt:lpstr>CARGAR datos p calculos</vt:lpstr>
      <vt:lpstr>IMPRIMIR contratos</vt:lpstr>
      <vt:lpstr>IMPRIMIR anexas</vt:lpstr>
      <vt:lpstr>ver calculos</vt:lpstr>
      <vt:lpstr>VIEJA Planilla A</vt:lpstr>
      <vt:lpstr>DDJJ Visado online</vt:lpstr>
      <vt:lpstr>Planilla A</vt:lpstr>
      <vt:lpstr>Planilla B</vt:lpstr>
      <vt:lpstr>VIEJA Planilla B</vt:lpstr>
      <vt:lpstr>Planilla C</vt:lpstr>
      <vt:lpstr>Num a Letra</vt:lpstr>
      <vt:lpstr>Planilla C MONTE</vt:lpstr>
      <vt:lpstr>CAIE-ER</vt:lpstr>
      <vt:lpstr>Planilla MBB</vt:lpstr>
      <vt:lpstr>INF. TEC.</vt:lpstr>
      <vt:lpstr>MEM. DESC.</vt:lpstr>
      <vt:lpstr>900-15(1)</vt:lpstr>
      <vt:lpstr>900-15(2)</vt:lpstr>
      <vt:lpstr>900-15(3)</vt:lpstr>
      <vt:lpstr>USO LIBRE</vt:lpstr>
      <vt:lpstr>'900-15(3)'!Área_de_impresión</vt:lpstr>
      <vt:lpstr>'CAIE-ER'!Área_de_impresión</vt:lpstr>
      <vt:lpstr>'CARGAR datos p calculos'!Área_de_impresión</vt:lpstr>
      <vt:lpstr>'DDJJ Visado online'!Área_de_impresión</vt:lpstr>
      <vt:lpstr>'IMPRIMIR anexas'!Área_de_impresión</vt:lpstr>
      <vt:lpstr>'MEM. DESC.'!Área_de_impresión</vt:lpstr>
      <vt:lpstr>'Planilla A'!Área_de_impresión</vt:lpstr>
      <vt:lpstr>'Planilla B'!Área_de_impresión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 3</dc:creator>
  <cp:lastModifiedBy>Emiliano García</cp:lastModifiedBy>
  <cp:lastPrinted>2026-05-06T17:32:03Z</cp:lastPrinted>
  <dcterms:created xsi:type="dcterms:W3CDTF">2023-08-11T14:56:01Z</dcterms:created>
  <dcterms:modified xsi:type="dcterms:W3CDTF">2026-07-02T16:21:34Z</dcterms:modified>
</cp:coreProperties>
</file>